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P:\18 CHAMPIONNAT\Provincial\SAISON 2017-2018\Piscine - Technnique et Physique\Invitations provinciales\2 décembre - CSRAD\"/>
    </mc:Choice>
  </mc:AlternateContent>
  <bookViews>
    <workbookView xWindow="0" yWindow="0" windowWidth="28800" windowHeight="12435" tabRatio="751" activeTab="7"/>
  </bookViews>
  <sheets>
    <sheet name="Mode d'emploi" sheetId="60073" r:id="rId1"/>
    <sheet name="Ordre de passage" sheetId="60061" r:id="rId2"/>
    <sheet name="10 ans et -" sheetId="60067" r:id="rId3"/>
    <sheet name="11-12 ans" sheetId="60068" r:id="rId4"/>
    <sheet name="13-14-15 ans" sheetId="60069" r:id="rId5"/>
    <sheet name="Résultats finaux" sheetId="308" r:id="rId6"/>
    <sheet name="Présentation" sheetId="60074" r:id="rId7"/>
    <sheet name="Cumulatif" sheetId="60076" r:id="rId8"/>
    <sheet name="Valeurs" sheetId="60066" r:id="rId9"/>
  </sheets>
  <definedNames>
    <definedName name="_xlnm._FilterDatabase" localSheetId="7" hidden="1">Cumulatif!$A$37:$D$37</definedName>
    <definedName name="_xlnm._FilterDatabase" localSheetId="6" hidden="1">Présentation!$G$4:$H$33</definedName>
    <definedName name="Club">Valeurs!$M$4:$M$17</definedName>
    <definedName name="Ensemble">Valeurs!$B$46:$B$47</definedName>
    <definedName name="Priorité">Valeurs!$A$46:$A$49</definedName>
    <definedName name="_xlnm.Print_Area" localSheetId="2">'10 ans et -'!$A$2:$T$207</definedName>
    <definedName name="_xlnm.Print_Area" localSheetId="3">'11-12 ans'!$A$2:$X$207</definedName>
    <definedName name="_xlnm.Print_Area" localSheetId="4">'13-14-15 ans'!$A$2:$AC$237</definedName>
    <definedName name="_xlnm.Print_Area" localSheetId="1">'Ordre de passage'!$B$1:$H$31</definedName>
    <definedName name="_xlnm.Print_Area" localSheetId="5">'Résultats finaux'!$A$69:$V$135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7" i="308" l="1"/>
  <c r="J77" i="308"/>
  <c r="G45" i="60069"/>
  <c r="G46" i="60069"/>
  <c r="I45" i="60069"/>
  <c r="G47" i="60069"/>
  <c r="G48" i="60069"/>
  <c r="I47" i="60069"/>
  <c r="G51" i="60069"/>
  <c r="G52" i="60069"/>
  <c r="I51" i="60069"/>
  <c r="G53" i="60069"/>
  <c r="G54" i="60069"/>
  <c r="I53" i="60069"/>
  <c r="G57" i="60069"/>
  <c r="G58" i="60069"/>
  <c r="I57" i="60069"/>
  <c r="G61" i="60069"/>
  <c r="G62" i="60069"/>
  <c r="I61" i="60069"/>
  <c r="G63" i="60069"/>
  <c r="G64" i="60069"/>
  <c r="I63" i="60069"/>
  <c r="G65" i="60069"/>
  <c r="G66" i="60069"/>
  <c r="I65" i="60069"/>
  <c r="G67" i="60069"/>
  <c r="G68" i="60069"/>
  <c r="I67" i="60069"/>
  <c r="G73" i="60069"/>
  <c r="G74" i="60069"/>
  <c r="I73" i="60069"/>
  <c r="G77" i="60069"/>
  <c r="G78" i="60069"/>
  <c r="I77" i="60069"/>
  <c r="G79" i="60069"/>
  <c r="G80" i="60069"/>
  <c r="I79" i="60069"/>
  <c r="G81" i="60069"/>
  <c r="G82" i="60069"/>
  <c r="I81" i="60069"/>
  <c r="G83" i="60069"/>
  <c r="G84" i="60069"/>
  <c r="I83" i="60069"/>
  <c r="G85" i="60069"/>
  <c r="G86" i="60069"/>
  <c r="I85" i="60069"/>
  <c r="G87" i="60069"/>
  <c r="I86" i="60069"/>
  <c r="G88" i="60069"/>
  <c r="I87" i="60069"/>
  <c r="G89" i="60069"/>
  <c r="I88" i="60069"/>
  <c r="G90" i="60069"/>
  <c r="I89" i="60069"/>
  <c r="G91" i="60069"/>
  <c r="I90" i="60069"/>
  <c r="G92" i="60069"/>
  <c r="I91" i="60069"/>
  <c r="G93" i="60069"/>
  <c r="I92" i="60069"/>
  <c r="G94" i="60069"/>
  <c r="I93" i="60069"/>
  <c r="G95" i="60069"/>
  <c r="I94" i="60069"/>
  <c r="G96" i="60069"/>
  <c r="I95" i="60069"/>
  <c r="G97" i="60069"/>
  <c r="I96" i="60069"/>
  <c r="G98" i="60069"/>
  <c r="I97" i="60069"/>
  <c r="I98" i="60069"/>
  <c r="G41" i="60069"/>
  <c r="G42" i="60069"/>
  <c r="I41" i="60069"/>
  <c r="K39" i="60069"/>
  <c r="H73" i="308"/>
  <c r="C20" i="60066"/>
  <c r="I73" i="308"/>
  <c r="G39" i="60069"/>
  <c r="K55" i="60069"/>
  <c r="H89" i="308"/>
  <c r="I89" i="308"/>
  <c r="G13" i="60069"/>
  <c r="G5" i="60069"/>
  <c r="G6" i="60069"/>
  <c r="G7" i="60069"/>
  <c r="G8" i="60069"/>
  <c r="G9" i="60069"/>
  <c r="G10" i="60069"/>
  <c r="G11" i="60069"/>
  <c r="G12" i="60069"/>
  <c r="G14" i="60069"/>
  <c r="G15" i="60069"/>
  <c r="G16" i="60069"/>
  <c r="G17" i="60069"/>
  <c r="G18" i="60069"/>
  <c r="G19" i="60069"/>
  <c r="G20" i="60069"/>
  <c r="G21" i="60069"/>
  <c r="G22" i="60069"/>
  <c r="G23" i="60069"/>
  <c r="G24" i="60069"/>
  <c r="G25" i="60069"/>
  <c r="G26" i="60069"/>
  <c r="G27" i="60069"/>
  <c r="G28" i="60069"/>
  <c r="G29" i="60069"/>
  <c r="G30" i="60069"/>
  <c r="G31" i="60069"/>
  <c r="G32" i="60069"/>
  <c r="G33" i="60069"/>
  <c r="G34" i="60069"/>
  <c r="I13" i="60069"/>
  <c r="C14" i="60066"/>
  <c r="J13" i="60069"/>
  <c r="F89" i="308"/>
  <c r="G111" i="60069"/>
  <c r="G103" i="60069"/>
  <c r="G104" i="60069"/>
  <c r="G105" i="60069"/>
  <c r="G106" i="60069"/>
  <c r="G107" i="60069"/>
  <c r="G108" i="60069"/>
  <c r="G109" i="60069"/>
  <c r="G110" i="60069"/>
  <c r="G112" i="60069"/>
  <c r="G113" i="60069"/>
  <c r="G114" i="60069"/>
  <c r="G115" i="60069"/>
  <c r="G116" i="60069"/>
  <c r="G117" i="60069"/>
  <c r="G118" i="60069"/>
  <c r="G119" i="60069"/>
  <c r="G120" i="60069"/>
  <c r="G121" i="60069"/>
  <c r="G122" i="60069"/>
  <c r="G123" i="60069"/>
  <c r="G124" i="60069"/>
  <c r="G125" i="60069"/>
  <c r="G126" i="60069"/>
  <c r="G127" i="60069"/>
  <c r="G128" i="60069"/>
  <c r="G129" i="60069"/>
  <c r="G130" i="60069"/>
  <c r="G131" i="60069"/>
  <c r="G132" i="60069"/>
  <c r="I111" i="60069"/>
  <c r="C21" i="60066"/>
  <c r="J111" i="60069"/>
  <c r="L89" i="308"/>
  <c r="I146" i="60069"/>
  <c r="I138" i="60069"/>
  <c r="I139" i="60069"/>
  <c r="I140" i="60069"/>
  <c r="I141" i="60069"/>
  <c r="I142" i="60069"/>
  <c r="I143" i="60069"/>
  <c r="I144" i="60069"/>
  <c r="I145" i="60069"/>
  <c r="I147" i="60069"/>
  <c r="I148" i="60069"/>
  <c r="I149" i="60069"/>
  <c r="I150" i="60069"/>
  <c r="I151" i="60069"/>
  <c r="I152" i="60069"/>
  <c r="I153" i="60069"/>
  <c r="I154" i="60069"/>
  <c r="I155" i="60069"/>
  <c r="I156" i="60069"/>
  <c r="I157" i="60069"/>
  <c r="I158" i="60069"/>
  <c r="I159" i="60069"/>
  <c r="I160" i="60069"/>
  <c r="I161" i="60069"/>
  <c r="I162" i="60069"/>
  <c r="I163" i="60069"/>
  <c r="I164" i="60069"/>
  <c r="I165" i="60069"/>
  <c r="I166" i="60069"/>
  <c r="I167" i="60069"/>
  <c r="E146" i="60069"/>
  <c r="F25" i="60066"/>
  <c r="G146" i="60069"/>
  <c r="O89" i="308"/>
  <c r="I181" i="60069"/>
  <c r="I173" i="60069"/>
  <c r="I174" i="60069"/>
  <c r="I175" i="60069"/>
  <c r="I176" i="60069"/>
  <c r="I177" i="60069"/>
  <c r="I178" i="60069"/>
  <c r="I179" i="60069"/>
  <c r="I180" i="60069"/>
  <c r="I182" i="60069"/>
  <c r="I183" i="60069"/>
  <c r="I184" i="60069"/>
  <c r="I185" i="60069"/>
  <c r="I186" i="60069"/>
  <c r="I187" i="60069"/>
  <c r="I188" i="60069"/>
  <c r="I189" i="60069"/>
  <c r="I190" i="60069"/>
  <c r="I191" i="60069"/>
  <c r="I192" i="60069"/>
  <c r="I193" i="60069"/>
  <c r="I194" i="60069"/>
  <c r="I195" i="60069"/>
  <c r="I196" i="60069"/>
  <c r="I197" i="60069"/>
  <c r="I198" i="60069"/>
  <c r="I199" i="60069"/>
  <c r="I200" i="60069"/>
  <c r="I201" i="60069"/>
  <c r="I202" i="60069"/>
  <c r="E181" i="60069"/>
  <c r="I24" i="60066"/>
  <c r="G181" i="60069"/>
  <c r="R89" i="308"/>
  <c r="I216" i="60069"/>
  <c r="I208" i="60069"/>
  <c r="I209" i="60069"/>
  <c r="I210" i="60069"/>
  <c r="I211" i="60069"/>
  <c r="I212" i="60069"/>
  <c r="I213" i="60069"/>
  <c r="I214" i="60069"/>
  <c r="I215" i="60069"/>
  <c r="I217" i="60069"/>
  <c r="I218" i="60069"/>
  <c r="I219" i="60069"/>
  <c r="I220" i="60069"/>
  <c r="I221" i="60069"/>
  <c r="I222" i="60069"/>
  <c r="I223" i="60069"/>
  <c r="I224" i="60069"/>
  <c r="I225" i="60069"/>
  <c r="I226" i="60069"/>
  <c r="I227" i="60069"/>
  <c r="I228" i="60069"/>
  <c r="I229" i="60069"/>
  <c r="I230" i="60069"/>
  <c r="I231" i="60069"/>
  <c r="I232" i="60069"/>
  <c r="I233" i="60069"/>
  <c r="I234" i="60069"/>
  <c r="I235" i="60069"/>
  <c r="I236" i="60069"/>
  <c r="I237" i="60069"/>
  <c r="E216" i="60069"/>
  <c r="L25" i="60066"/>
  <c r="G216" i="60069"/>
  <c r="U89" i="308"/>
  <c r="D89" i="308"/>
  <c r="I5" i="60069"/>
  <c r="C9" i="60066"/>
  <c r="J5" i="60069"/>
  <c r="F73" i="308"/>
  <c r="I103" i="60069"/>
  <c r="C6" i="60066"/>
  <c r="J103" i="60069"/>
  <c r="L73" i="308"/>
  <c r="E138" i="60069"/>
  <c r="F17" i="60066"/>
  <c r="G138" i="60069"/>
  <c r="O73" i="308"/>
  <c r="E173" i="60069"/>
  <c r="I22" i="60066"/>
  <c r="G173" i="60069"/>
  <c r="R73" i="308"/>
  <c r="E208" i="60069"/>
  <c r="L18" i="60066"/>
  <c r="G208" i="60069"/>
  <c r="U73" i="308"/>
  <c r="D73" i="308"/>
  <c r="G43" i="60069"/>
  <c r="G44" i="60069"/>
  <c r="G49" i="60069"/>
  <c r="G50" i="60069"/>
  <c r="G59" i="60069"/>
  <c r="G60" i="60069"/>
  <c r="G69" i="60069"/>
  <c r="G70" i="60069"/>
  <c r="G71" i="60069"/>
  <c r="G72" i="60069"/>
  <c r="K41" i="60069"/>
  <c r="H75" i="308"/>
  <c r="I104" i="60069"/>
  <c r="K45" i="60069"/>
  <c r="H79" i="308"/>
  <c r="I105" i="60069"/>
  <c r="I106" i="60069"/>
  <c r="K47" i="60069"/>
  <c r="H81" i="308"/>
  <c r="I107" i="60069"/>
  <c r="I108" i="60069"/>
  <c r="J49" i="60069"/>
  <c r="H83" i="308"/>
  <c r="H85" i="308"/>
  <c r="I109" i="60069"/>
  <c r="I110" i="60069"/>
  <c r="I112" i="60069"/>
  <c r="K53" i="60069"/>
  <c r="H87" i="308"/>
  <c r="I113" i="60069"/>
  <c r="I114" i="60069"/>
  <c r="I115" i="60069"/>
  <c r="I116" i="60069"/>
  <c r="K57" i="60069"/>
  <c r="H91" i="308"/>
  <c r="H93" i="308"/>
  <c r="I117" i="60069"/>
  <c r="I118" i="60069"/>
  <c r="I119" i="60069"/>
  <c r="I120" i="60069"/>
  <c r="K61" i="60069"/>
  <c r="H95" i="308"/>
  <c r="I121" i="60069"/>
  <c r="I122" i="60069"/>
  <c r="K63" i="60069"/>
  <c r="H97" i="308"/>
  <c r="H99" i="308"/>
  <c r="I123" i="60069"/>
  <c r="I124" i="60069"/>
  <c r="I125" i="60069"/>
  <c r="I126" i="60069"/>
  <c r="K67" i="60069"/>
  <c r="H101" i="308"/>
  <c r="I127" i="60069"/>
  <c r="I128" i="60069"/>
  <c r="J69" i="60069"/>
  <c r="H103" i="308"/>
  <c r="I129" i="60069"/>
  <c r="I130" i="60069"/>
  <c r="J71" i="60069"/>
  <c r="H105" i="308"/>
  <c r="I131" i="60069"/>
  <c r="I132" i="60069"/>
  <c r="K73" i="60069"/>
  <c r="H107" i="308"/>
  <c r="K75" i="60069"/>
  <c r="H109" i="308"/>
  <c r="K77" i="60069"/>
  <c r="H111" i="308"/>
  <c r="I137" i="60069"/>
  <c r="K79" i="60069"/>
  <c r="H113" i="308"/>
  <c r="K81" i="60069"/>
  <c r="H115" i="308"/>
  <c r="K83" i="60069"/>
  <c r="H117" i="308"/>
  <c r="K85" i="60069"/>
  <c r="H119" i="308"/>
  <c r="K87" i="60069"/>
  <c r="H121" i="308"/>
  <c r="K89" i="60069"/>
  <c r="H123" i="308"/>
  <c r="K91" i="60069"/>
  <c r="H125" i="308"/>
  <c r="K93" i="60069"/>
  <c r="H127" i="308"/>
  <c r="K95" i="60069"/>
  <c r="H129" i="308"/>
  <c r="K97" i="60069"/>
  <c r="H131" i="308"/>
  <c r="J75" i="308"/>
  <c r="C17" i="60066"/>
  <c r="I75" i="308"/>
  <c r="J6" i="60069"/>
  <c r="F75" i="308"/>
  <c r="C26" i="60066"/>
  <c r="J104" i="60069"/>
  <c r="L75" i="308"/>
  <c r="E139" i="60069"/>
  <c r="F26" i="60066"/>
  <c r="G139" i="60069"/>
  <c r="O75" i="308"/>
  <c r="E174" i="60069"/>
  <c r="I25" i="60066"/>
  <c r="G174" i="60069"/>
  <c r="R75" i="308"/>
  <c r="E209" i="60069"/>
  <c r="L22" i="60066"/>
  <c r="G209" i="60069"/>
  <c r="U75" i="308"/>
  <c r="D75" i="308"/>
  <c r="I7" i="60069"/>
  <c r="J7" i="60069"/>
  <c r="F77" i="308"/>
  <c r="C19" i="60066"/>
  <c r="J105" i="60069"/>
  <c r="L77" i="308"/>
  <c r="E140" i="60069"/>
  <c r="F22" i="60066"/>
  <c r="G140" i="60069"/>
  <c r="O77" i="308"/>
  <c r="E175" i="60069"/>
  <c r="I10" i="60066"/>
  <c r="G175" i="60069"/>
  <c r="R77" i="308"/>
  <c r="E210" i="60069"/>
  <c r="L21" i="60066"/>
  <c r="G210" i="60069"/>
  <c r="U77" i="308"/>
  <c r="D77" i="308"/>
  <c r="J79" i="308"/>
  <c r="C13" i="60066"/>
  <c r="I79" i="308"/>
  <c r="I8" i="60069"/>
  <c r="J8" i="60069"/>
  <c r="F79" i="308"/>
  <c r="J106" i="60069"/>
  <c r="L79" i="308"/>
  <c r="E141" i="60069"/>
  <c r="F13" i="60066"/>
  <c r="G141" i="60069"/>
  <c r="O79" i="308"/>
  <c r="E176" i="60069"/>
  <c r="I21" i="60066"/>
  <c r="G176" i="60069"/>
  <c r="R79" i="308"/>
  <c r="E211" i="60069"/>
  <c r="L7" i="60066"/>
  <c r="G211" i="60069"/>
  <c r="U79" i="308"/>
  <c r="D79" i="308"/>
  <c r="J81" i="308"/>
  <c r="C15" i="60066"/>
  <c r="I81" i="308"/>
  <c r="I9" i="60069"/>
  <c r="J9" i="60069"/>
  <c r="F81" i="308"/>
  <c r="J107" i="60069"/>
  <c r="L81" i="308"/>
  <c r="E142" i="60069"/>
  <c r="F15" i="60066"/>
  <c r="G142" i="60069"/>
  <c r="O81" i="308"/>
  <c r="E177" i="60069"/>
  <c r="I19" i="60066"/>
  <c r="G177" i="60069"/>
  <c r="R81" i="308"/>
  <c r="E212" i="60069"/>
  <c r="L16" i="60066"/>
  <c r="G212" i="60069"/>
  <c r="U81" i="308"/>
  <c r="D81" i="308"/>
  <c r="J83" i="308"/>
  <c r="J10" i="60069"/>
  <c r="F83" i="308"/>
  <c r="C24" i="60066"/>
  <c r="J108" i="60069"/>
  <c r="L83" i="308"/>
  <c r="E143" i="60069"/>
  <c r="F16" i="60066"/>
  <c r="G143" i="60069"/>
  <c r="O83" i="308"/>
  <c r="E178" i="60069"/>
  <c r="I17" i="60066"/>
  <c r="G178" i="60069"/>
  <c r="R83" i="308"/>
  <c r="E213" i="60069"/>
  <c r="L12" i="60066"/>
  <c r="G213" i="60069"/>
  <c r="U83" i="308"/>
  <c r="D83" i="308"/>
  <c r="J85" i="308"/>
  <c r="C7" i="60066"/>
  <c r="I85" i="308"/>
  <c r="I11" i="60069"/>
  <c r="C8" i="60066"/>
  <c r="J11" i="60069"/>
  <c r="F85" i="308"/>
  <c r="J109" i="60069"/>
  <c r="L85" i="308"/>
  <c r="E144" i="60069"/>
  <c r="F23" i="60066"/>
  <c r="G144" i="60069"/>
  <c r="O85" i="308"/>
  <c r="E179" i="60069"/>
  <c r="I23" i="60066"/>
  <c r="G179" i="60069"/>
  <c r="R85" i="308"/>
  <c r="E214" i="60069"/>
  <c r="L9" i="60066"/>
  <c r="G214" i="60069"/>
  <c r="U85" i="308"/>
  <c r="D85" i="308"/>
  <c r="J87" i="308"/>
  <c r="I87" i="308"/>
  <c r="J12" i="60069"/>
  <c r="F87" i="308"/>
  <c r="J110" i="60069"/>
  <c r="L87" i="308"/>
  <c r="E145" i="60069"/>
  <c r="F9" i="60066"/>
  <c r="G145" i="60069"/>
  <c r="O87" i="308"/>
  <c r="E180" i="60069"/>
  <c r="I20" i="60066"/>
  <c r="G180" i="60069"/>
  <c r="R87" i="308"/>
  <c r="E215" i="60069"/>
  <c r="L19" i="60066"/>
  <c r="G215" i="60069"/>
  <c r="U87" i="308"/>
  <c r="D87" i="308"/>
  <c r="J91" i="308"/>
  <c r="C16" i="60066"/>
  <c r="I91" i="308"/>
  <c r="I14" i="60069"/>
  <c r="C18" i="60066"/>
  <c r="J14" i="60069"/>
  <c r="F91" i="308"/>
  <c r="C25" i="60066"/>
  <c r="J112" i="60069"/>
  <c r="L91" i="308"/>
  <c r="E147" i="60069"/>
  <c r="F12" i="60066"/>
  <c r="G147" i="60069"/>
  <c r="O91" i="308"/>
  <c r="E182" i="60069"/>
  <c r="I12" i="60066"/>
  <c r="G182" i="60069"/>
  <c r="R91" i="308"/>
  <c r="E217" i="60069"/>
  <c r="L15" i="60066"/>
  <c r="G217" i="60069"/>
  <c r="U91" i="308"/>
  <c r="D91" i="308"/>
  <c r="J93" i="308"/>
  <c r="I93" i="308"/>
  <c r="I15" i="60069"/>
  <c r="J15" i="60069"/>
  <c r="F93" i="308"/>
  <c r="J113" i="60069"/>
  <c r="L93" i="308"/>
  <c r="E148" i="60069"/>
  <c r="F4" i="60066"/>
  <c r="G148" i="60069"/>
  <c r="O93" i="308"/>
  <c r="E183" i="60069"/>
  <c r="I4" i="60066"/>
  <c r="G183" i="60069"/>
  <c r="R93" i="308"/>
  <c r="E218" i="60069"/>
  <c r="L4" i="60066"/>
  <c r="G218" i="60069"/>
  <c r="U93" i="308"/>
  <c r="D93" i="308"/>
  <c r="J95" i="308"/>
  <c r="C12" i="60066"/>
  <c r="I95" i="308"/>
  <c r="I16" i="60069"/>
  <c r="C5" i="60066"/>
  <c r="J16" i="60069"/>
  <c r="F95" i="308"/>
  <c r="J114" i="60069"/>
  <c r="L95" i="308"/>
  <c r="E149" i="60069"/>
  <c r="F6" i="60066"/>
  <c r="G149" i="60069"/>
  <c r="O95" i="308"/>
  <c r="E184" i="60069"/>
  <c r="I8" i="60066"/>
  <c r="G184" i="60069"/>
  <c r="R95" i="308"/>
  <c r="E219" i="60069"/>
  <c r="L8" i="60066"/>
  <c r="G219" i="60069"/>
  <c r="U95" i="308"/>
  <c r="D95" i="308"/>
  <c r="J97" i="308"/>
  <c r="I97" i="308"/>
  <c r="I17" i="60069"/>
  <c r="C10" i="60066"/>
  <c r="J17" i="60069"/>
  <c r="F97" i="308"/>
  <c r="J115" i="60069"/>
  <c r="L97" i="308"/>
  <c r="E150" i="60069"/>
  <c r="F11" i="60066"/>
  <c r="G150" i="60069"/>
  <c r="O97" i="308"/>
  <c r="E185" i="60069"/>
  <c r="I5" i="60066"/>
  <c r="G185" i="60069"/>
  <c r="R97" i="308"/>
  <c r="E220" i="60069"/>
  <c r="L5" i="60066"/>
  <c r="G220" i="60069"/>
  <c r="U97" i="308"/>
  <c r="D97" i="308"/>
  <c r="J99" i="308"/>
  <c r="I99" i="308"/>
  <c r="I18" i="60069"/>
  <c r="J18" i="60069"/>
  <c r="F99" i="308"/>
  <c r="J116" i="60069"/>
  <c r="L99" i="308"/>
  <c r="E151" i="60069"/>
  <c r="F14" i="60066"/>
  <c r="G151" i="60069"/>
  <c r="O99" i="308"/>
  <c r="E186" i="60069"/>
  <c r="G186" i="60069"/>
  <c r="R99" i="308"/>
  <c r="E221" i="60069"/>
  <c r="L20" i="60066"/>
  <c r="G221" i="60069"/>
  <c r="U99" i="308"/>
  <c r="D99" i="308"/>
  <c r="J101" i="308"/>
  <c r="I101" i="308"/>
  <c r="I19" i="60069"/>
  <c r="C11" i="60066"/>
  <c r="J19" i="60069"/>
  <c r="F101" i="308"/>
  <c r="J117" i="60069"/>
  <c r="L101" i="308"/>
  <c r="E152" i="60069"/>
  <c r="F5" i="60066"/>
  <c r="G152" i="60069"/>
  <c r="O101" i="308"/>
  <c r="E187" i="60069"/>
  <c r="I14" i="60066"/>
  <c r="G187" i="60069"/>
  <c r="R101" i="308"/>
  <c r="E222" i="60069"/>
  <c r="L10" i="60066"/>
  <c r="G222" i="60069"/>
  <c r="U101" i="308"/>
  <c r="D101" i="308"/>
  <c r="J103" i="308"/>
  <c r="I20" i="60069"/>
  <c r="C22" i="60066"/>
  <c r="J20" i="60069"/>
  <c r="F103" i="308"/>
  <c r="C23" i="60066"/>
  <c r="J118" i="60069"/>
  <c r="L103" i="308"/>
  <c r="E153" i="60069"/>
  <c r="F18" i="60066"/>
  <c r="G153" i="60069"/>
  <c r="O103" i="308"/>
  <c r="E188" i="60069"/>
  <c r="I9" i="60066"/>
  <c r="G188" i="60069"/>
  <c r="R103" i="308"/>
  <c r="E223" i="60069"/>
  <c r="L24" i="60066"/>
  <c r="G223" i="60069"/>
  <c r="U103" i="308"/>
  <c r="D103" i="308"/>
  <c r="J105" i="308"/>
  <c r="I21" i="60069"/>
  <c r="J21" i="60069"/>
  <c r="F105" i="308"/>
  <c r="J119" i="60069"/>
  <c r="L105" i="308"/>
  <c r="E154" i="60069"/>
  <c r="F24" i="60066"/>
  <c r="G154" i="60069"/>
  <c r="O105" i="308"/>
  <c r="E189" i="60069"/>
  <c r="I26" i="60066"/>
  <c r="G189" i="60069"/>
  <c r="R105" i="308"/>
  <c r="E224" i="60069"/>
  <c r="L26" i="60066"/>
  <c r="G224" i="60069"/>
  <c r="U105" i="308"/>
  <c r="D105" i="308"/>
  <c r="J107" i="308"/>
  <c r="I107" i="308"/>
  <c r="I22" i="60069"/>
  <c r="J22" i="60069"/>
  <c r="F107" i="308"/>
  <c r="J120" i="60069"/>
  <c r="L107" i="308"/>
  <c r="E155" i="60069"/>
  <c r="F8" i="60066"/>
  <c r="G155" i="60069"/>
  <c r="O107" i="308"/>
  <c r="E190" i="60069"/>
  <c r="I6" i="60066"/>
  <c r="G190" i="60069"/>
  <c r="R107" i="308"/>
  <c r="E225" i="60069"/>
  <c r="L6" i="60066"/>
  <c r="G225" i="60069"/>
  <c r="U107" i="308"/>
  <c r="D107" i="308"/>
  <c r="J109" i="308"/>
  <c r="J23" i="60069"/>
  <c r="F109" i="308"/>
  <c r="J121" i="60069"/>
  <c r="L109" i="308"/>
  <c r="E156" i="60069"/>
  <c r="F10" i="60066"/>
  <c r="G156" i="60069"/>
  <c r="O109" i="308"/>
  <c r="E191" i="60069"/>
  <c r="I18" i="60066"/>
  <c r="G191" i="60069"/>
  <c r="R109" i="308"/>
  <c r="E226" i="60069"/>
  <c r="L17" i="60066"/>
  <c r="G226" i="60069"/>
  <c r="U109" i="308"/>
  <c r="D109" i="308"/>
  <c r="J111" i="308"/>
  <c r="C4" i="60066"/>
  <c r="I111" i="308"/>
  <c r="I24" i="60069"/>
  <c r="J24" i="60069"/>
  <c r="F111" i="308"/>
  <c r="J122" i="60069"/>
  <c r="L111" i="308"/>
  <c r="E157" i="60069"/>
  <c r="F21" i="60066"/>
  <c r="G157" i="60069"/>
  <c r="O111" i="308"/>
  <c r="E192" i="60069"/>
  <c r="I11" i="60066"/>
  <c r="G192" i="60069"/>
  <c r="R111" i="308"/>
  <c r="E227" i="60069"/>
  <c r="L11" i="60066"/>
  <c r="G227" i="60069"/>
  <c r="U111" i="308"/>
  <c r="D111" i="308"/>
  <c r="J113" i="308"/>
  <c r="I113" i="308"/>
  <c r="I25" i="60069"/>
  <c r="J25" i="60069"/>
  <c r="F113" i="308"/>
  <c r="J123" i="60069"/>
  <c r="L113" i="308"/>
  <c r="E158" i="60069"/>
  <c r="F19" i="60066"/>
  <c r="G158" i="60069"/>
  <c r="O113" i="308"/>
  <c r="E193" i="60069"/>
  <c r="I15" i="60066"/>
  <c r="G193" i="60069"/>
  <c r="R113" i="308"/>
  <c r="E228" i="60069"/>
  <c r="L23" i="60066"/>
  <c r="G228" i="60069"/>
  <c r="U113" i="308"/>
  <c r="D113" i="308"/>
  <c r="J115" i="308"/>
  <c r="I115" i="308"/>
  <c r="I26" i="60069"/>
  <c r="J26" i="60069"/>
  <c r="F115" i="308"/>
  <c r="J124" i="60069"/>
  <c r="L115" i="308"/>
  <c r="E159" i="60069"/>
  <c r="G159" i="60069"/>
  <c r="O115" i="308"/>
  <c r="E194" i="60069"/>
  <c r="I16" i="60066"/>
  <c r="G194" i="60069"/>
  <c r="R115" i="308"/>
  <c r="E229" i="60069"/>
  <c r="L13" i="60066"/>
  <c r="G229" i="60069"/>
  <c r="U115" i="308"/>
  <c r="D115" i="308"/>
  <c r="J117" i="308"/>
  <c r="I117" i="308"/>
  <c r="F117" i="308"/>
  <c r="J125" i="60069"/>
  <c r="L117" i="308"/>
  <c r="E160" i="60069"/>
  <c r="F7" i="60066"/>
  <c r="G160" i="60069"/>
  <c r="O117" i="308"/>
  <c r="E195" i="60069"/>
  <c r="I7" i="60066"/>
  <c r="G195" i="60069"/>
  <c r="R117" i="308"/>
  <c r="E230" i="60069"/>
  <c r="L14" i="60066"/>
  <c r="G230" i="60069"/>
  <c r="U117" i="308"/>
  <c r="D117" i="308"/>
  <c r="I119" i="308"/>
  <c r="J28" i="60069"/>
  <c r="F119" i="308"/>
  <c r="J126" i="60069"/>
  <c r="L119" i="308"/>
  <c r="E161" i="60069"/>
  <c r="G161" i="60069"/>
  <c r="O119" i="308"/>
  <c r="E196" i="60069"/>
  <c r="G196" i="60069"/>
  <c r="R119" i="308"/>
  <c r="E231" i="60069"/>
  <c r="G231" i="60069"/>
  <c r="U119" i="308"/>
  <c r="D119" i="308"/>
  <c r="I121" i="308"/>
  <c r="J29" i="60069"/>
  <c r="F121" i="308"/>
  <c r="L121" i="308"/>
  <c r="E162" i="60069"/>
  <c r="G162" i="60069"/>
  <c r="O121" i="308"/>
  <c r="E197" i="60069"/>
  <c r="G197" i="60069"/>
  <c r="R121" i="308"/>
  <c r="E232" i="60069"/>
  <c r="G232" i="60069"/>
  <c r="U121" i="308"/>
  <c r="D121" i="308"/>
  <c r="I123" i="308"/>
  <c r="J30" i="60069"/>
  <c r="F123" i="308"/>
  <c r="J127" i="60069"/>
  <c r="L123" i="308"/>
  <c r="E163" i="60069"/>
  <c r="G163" i="60069"/>
  <c r="O123" i="308"/>
  <c r="E198" i="60069"/>
  <c r="G198" i="60069"/>
  <c r="R123" i="308"/>
  <c r="E233" i="60069"/>
  <c r="G233" i="60069"/>
  <c r="U123" i="308"/>
  <c r="D123" i="308"/>
  <c r="I125" i="308"/>
  <c r="J31" i="60069"/>
  <c r="F125" i="308"/>
  <c r="J128" i="60069"/>
  <c r="L125" i="308"/>
  <c r="E164" i="60069"/>
  <c r="G164" i="60069"/>
  <c r="O125" i="308"/>
  <c r="E199" i="60069"/>
  <c r="G199" i="60069"/>
  <c r="R125" i="308"/>
  <c r="E234" i="60069"/>
  <c r="G234" i="60069"/>
  <c r="U125" i="308"/>
  <c r="D125" i="308"/>
  <c r="I127" i="308"/>
  <c r="J32" i="60069"/>
  <c r="F127" i="308"/>
  <c r="J129" i="60069"/>
  <c r="L127" i="308"/>
  <c r="E165" i="60069"/>
  <c r="G165" i="60069"/>
  <c r="O127" i="308"/>
  <c r="E200" i="60069"/>
  <c r="G200" i="60069"/>
  <c r="R127" i="308"/>
  <c r="E235" i="60069"/>
  <c r="G235" i="60069"/>
  <c r="U127" i="308"/>
  <c r="D127" i="308"/>
  <c r="I129" i="308"/>
  <c r="J33" i="60069"/>
  <c r="F129" i="308"/>
  <c r="J130" i="60069"/>
  <c r="L129" i="308"/>
  <c r="E166" i="60069"/>
  <c r="G166" i="60069"/>
  <c r="O129" i="308"/>
  <c r="E201" i="60069"/>
  <c r="G201" i="60069"/>
  <c r="R129" i="308"/>
  <c r="E236" i="60069"/>
  <c r="G236" i="60069"/>
  <c r="U129" i="308"/>
  <c r="D129" i="308"/>
  <c r="I131" i="308"/>
  <c r="J34" i="60069"/>
  <c r="F131" i="308"/>
  <c r="J131" i="60069"/>
  <c r="L131" i="308"/>
  <c r="E167" i="60069"/>
  <c r="G167" i="60069"/>
  <c r="O131" i="308"/>
  <c r="E202" i="60069"/>
  <c r="G202" i="60069"/>
  <c r="R131" i="308"/>
  <c r="E237" i="60069"/>
  <c r="G237" i="60069"/>
  <c r="U131" i="308"/>
  <c r="D131" i="308"/>
  <c r="C73" i="308"/>
  <c r="N144" i="60068"/>
  <c r="N145" i="60068"/>
  <c r="N146" i="60068"/>
  <c r="N147" i="60068"/>
  <c r="N148" i="60068"/>
  <c r="N149" i="60068"/>
  <c r="N150" i="60068"/>
  <c r="N151" i="60068"/>
  <c r="N152" i="60068"/>
  <c r="N153" i="60068"/>
  <c r="F15" i="60067"/>
  <c r="F16" i="60067"/>
  <c r="F17" i="60067"/>
  <c r="F18" i="60067"/>
  <c r="F5" i="60067"/>
  <c r="F6" i="60067"/>
  <c r="J188" i="60068"/>
  <c r="H149" i="60067"/>
  <c r="H151" i="60068"/>
  <c r="B84" i="60069"/>
  <c r="B83" i="60069"/>
  <c r="B82" i="60069"/>
  <c r="B81" i="60069"/>
  <c r="B80" i="60069"/>
  <c r="B79" i="60069"/>
  <c r="B78" i="60069"/>
  <c r="B77" i="60069"/>
  <c r="B76" i="60069"/>
  <c r="B75" i="60069"/>
  <c r="B74" i="60069"/>
  <c r="B73" i="60069"/>
  <c r="B72" i="60069"/>
  <c r="B71" i="60069"/>
  <c r="B40" i="60069"/>
  <c r="B41" i="60069"/>
  <c r="B42" i="60069"/>
  <c r="B43" i="60069"/>
  <c r="B44" i="60069"/>
  <c r="B45" i="60069"/>
  <c r="B46" i="60069"/>
  <c r="B47" i="60069"/>
  <c r="B48" i="60069"/>
  <c r="B49" i="60069"/>
  <c r="B50" i="60069"/>
  <c r="B51" i="60069"/>
  <c r="B52" i="60069"/>
  <c r="B53" i="60069"/>
  <c r="B54" i="60069"/>
  <c r="B55" i="60069"/>
  <c r="B56" i="60069"/>
  <c r="B57" i="60069"/>
  <c r="B58" i="60069"/>
  <c r="B59" i="60069"/>
  <c r="B60" i="60069"/>
  <c r="B61" i="60069"/>
  <c r="B62" i="60069"/>
  <c r="B63" i="60069"/>
  <c r="B64" i="60069"/>
  <c r="B65" i="60069"/>
  <c r="B66" i="60069"/>
  <c r="B67" i="60069"/>
  <c r="B68" i="60069"/>
  <c r="B69" i="60069"/>
  <c r="B70" i="60069"/>
  <c r="B85" i="60069"/>
  <c r="B86" i="60069"/>
  <c r="B87" i="60069"/>
  <c r="B88" i="60069"/>
  <c r="A85" i="60069"/>
  <c r="A86" i="60069"/>
  <c r="A87" i="60069"/>
  <c r="A88" i="60069"/>
  <c r="A89" i="60069"/>
  <c r="A90" i="60069"/>
  <c r="A91" i="60069"/>
  <c r="A92" i="60069"/>
  <c r="A93" i="60069"/>
  <c r="A71" i="60069"/>
  <c r="C209" i="60069"/>
  <c r="C210" i="60069"/>
  <c r="C211" i="60069"/>
  <c r="C212" i="60069"/>
  <c r="C213" i="60069"/>
  <c r="C214" i="60069"/>
  <c r="C215" i="60069"/>
  <c r="C216" i="60069"/>
  <c r="C217" i="60069"/>
  <c r="C218" i="60069"/>
  <c r="C219" i="60069"/>
  <c r="C220" i="60069"/>
  <c r="C221" i="60069"/>
  <c r="C222" i="60069"/>
  <c r="C223" i="60069"/>
  <c r="C224" i="60069"/>
  <c r="C225" i="60069"/>
  <c r="C226" i="60069"/>
  <c r="C227" i="60069"/>
  <c r="C228" i="60069"/>
  <c r="C229" i="60069"/>
  <c r="C230" i="60069"/>
  <c r="C231" i="60069"/>
  <c r="B209" i="60069"/>
  <c r="B210" i="60069"/>
  <c r="B211" i="60069"/>
  <c r="B212" i="60069"/>
  <c r="B213" i="60069"/>
  <c r="B214" i="60069"/>
  <c r="B215" i="60069"/>
  <c r="B216" i="60069"/>
  <c r="B217" i="60069"/>
  <c r="B218" i="60069"/>
  <c r="B219" i="60069"/>
  <c r="B220" i="60069"/>
  <c r="B221" i="60069"/>
  <c r="B222" i="60069"/>
  <c r="B223" i="60069"/>
  <c r="B224" i="60069"/>
  <c r="B225" i="60069"/>
  <c r="B226" i="60069"/>
  <c r="B227" i="60069"/>
  <c r="B228" i="60069"/>
  <c r="B229" i="60069"/>
  <c r="B230" i="60069"/>
  <c r="A209" i="60069"/>
  <c r="A210" i="60069"/>
  <c r="A211" i="60069"/>
  <c r="A212" i="60069"/>
  <c r="A213" i="60069"/>
  <c r="A214" i="60069"/>
  <c r="A215" i="60069"/>
  <c r="A216" i="60069"/>
  <c r="A217" i="60069"/>
  <c r="A218" i="60069"/>
  <c r="A219" i="60069"/>
  <c r="A220" i="60069"/>
  <c r="A221" i="60069"/>
  <c r="A222" i="60069"/>
  <c r="A223" i="60069"/>
  <c r="A224" i="60069"/>
  <c r="A225" i="60069"/>
  <c r="A226" i="60069"/>
  <c r="A227" i="60069"/>
  <c r="A228" i="60069"/>
  <c r="A229" i="60069"/>
  <c r="A230" i="60069"/>
  <c r="A231" i="60069"/>
  <c r="A232" i="60069"/>
  <c r="A233" i="60069"/>
  <c r="A234" i="60069"/>
  <c r="C174" i="60069"/>
  <c r="C175" i="60069"/>
  <c r="C176" i="60069"/>
  <c r="C177" i="60069"/>
  <c r="C178" i="60069"/>
  <c r="C179" i="60069"/>
  <c r="C180" i="60069"/>
  <c r="C181" i="60069"/>
  <c r="C182" i="60069"/>
  <c r="C183" i="60069"/>
  <c r="C184" i="60069"/>
  <c r="C185" i="60069"/>
  <c r="C186" i="60069"/>
  <c r="C187" i="60069"/>
  <c r="C188" i="60069"/>
  <c r="C189" i="60069"/>
  <c r="C190" i="60069"/>
  <c r="C191" i="60069"/>
  <c r="C192" i="60069"/>
  <c r="C193" i="60069"/>
  <c r="C194" i="60069"/>
  <c r="C195" i="60069"/>
  <c r="C196" i="60069"/>
  <c r="C197" i="60069"/>
  <c r="B174" i="60069"/>
  <c r="B175" i="60069"/>
  <c r="B176" i="60069"/>
  <c r="B177" i="60069"/>
  <c r="B178" i="60069"/>
  <c r="B179" i="60069"/>
  <c r="B180" i="60069"/>
  <c r="B181" i="60069"/>
  <c r="B182" i="60069"/>
  <c r="B183" i="60069"/>
  <c r="B184" i="60069"/>
  <c r="B185" i="60069"/>
  <c r="B186" i="60069"/>
  <c r="B187" i="60069"/>
  <c r="B188" i="60069"/>
  <c r="B189" i="60069"/>
  <c r="B190" i="60069"/>
  <c r="B191" i="60069"/>
  <c r="B192" i="60069"/>
  <c r="B193" i="60069"/>
  <c r="B194" i="60069"/>
  <c r="B195" i="60069"/>
  <c r="B196" i="60069"/>
  <c r="B197" i="60069"/>
  <c r="B198" i="60069"/>
  <c r="A174" i="60069"/>
  <c r="A175" i="60069"/>
  <c r="A176" i="60069"/>
  <c r="A177" i="60069"/>
  <c r="A178" i="60069"/>
  <c r="A179" i="60069"/>
  <c r="A180" i="60069"/>
  <c r="A181" i="60069"/>
  <c r="A182" i="60069"/>
  <c r="A183" i="60069"/>
  <c r="A184" i="60069"/>
  <c r="A185" i="60069"/>
  <c r="A186" i="60069"/>
  <c r="A187" i="60069"/>
  <c r="A188" i="60069"/>
  <c r="A189" i="60069"/>
  <c r="A190" i="60069"/>
  <c r="A191" i="60069"/>
  <c r="A192" i="60069"/>
  <c r="A193" i="60069"/>
  <c r="A194" i="60069"/>
  <c r="A195" i="60069"/>
  <c r="A196" i="60069"/>
  <c r="A197" i="60069"/>
  <c r="A198" i="60069"/>
  <c r="A199" i="60069"/>
  <c r="A200" i="60069"/>
  <c r="A201" i="60069"/>
  <c r="A202" i="60069"/>
  <c r="C139" i="60069"/>
  <c r="C140" i="60069"/>
  <c r="C141" i="60069"/>
  <c r="C142" i="60069"/>
  <c r="C143" i="60069"/>
  <c r="C144" i="60069"/>
  <c r="C145" i="60069"/>
  <c r="C146" i="60069"/>
  <c r="C147" i="60069"/>
  <c r="C148" i="60069"/>
  <c r="C149" i="60069"/>
  <c r="C150" i="60069"/>
  <c r="C151" i="60069"/>
  <c r="C152" i="60069"/>
  <c r="C153" i="60069"/>
  <c r="C154" i="60069"/>
  <c r="C155" i="60069"/>
  <c r="C156" i="60069"/>
  <c r="C157" i="60069"/>
  <c r="C158" i="60069"/>
  <c r="C159" i="60069"/>
  <c r="C160" i="60069"/>
  <c r="C161" i="60069"/>
  <c r="C162" i="60069"/>
  <c r="C163" i="60069"/>
  <c r="C164" i="60069"/>
  <c r="C165" i="60069"/>
  <c r="C166" i="60069"/>
  <c r="B139" i="60069"/>
  <c r="B140" i="60069"/>
  <c r="B141" i="60069"/>
  <c r="B142" i="60069"/>
  <c r="B143" i="60069"/>
  <c r="B144" i="60069"/>
  <c r="B145" i="60069"/>
  <c r="B146" i="60069"/>
  <c r="B147" i="60069"/>
  <c r="B148" i="60069"/>
  <c r="B149" i="60069"/>
  <c r="B150" i="60069"/>
  <c r="B151" i="60069"/>
  <c r="B152" i="60069"/>
  <c r="B153" i="60069"/>
  <c r="B154" i="60069"/>
  <c r="B155" i="60069"/>
  <c r="B156" i="60069"/>
  <c r="B157" i="60069"/>
  <c r="B158" i="60069"/>
  <c r="B159" i="60069"/>
  <c r="B160" i="60069"/>
  <c r="B161" i="60069"/>
  <c r="B162" i="60069"/>
  <c r="B163" i="60069"/>
  <c r="B164" i="60069"/>
  <c r="A139" i="60069"/>
  <c r="A140" i="60069"/>
  <c r="A141" i="60069"/>
  <c r="A142" i="60069"/>
  <c r="A143" i="60069"/>
  <c r="A144" i="60069"/>
  <c r="A145" i="60069"/>
  <c r="A146" i="60069"/>
  <c r="A147" i="60069"/>
  <c r="A148" i="60069"/>
  <c r="A149" i="60069"/>
  <c r="A150" i="60069"/>
  <c r="A151" i="60069"/>
  <c r="A152" i="60069"/>
  <c r="A153" i="60069"/>
  <c r="A154" i="60069"/>
  <c r="A155" i="60069"/>
  <c r="A156" i="60069"/>
  <c r="A157" i="60069"/>
  <c r="A158" i="60069"/>
  <c r="A159" i="60069"/>
  <c r="A160" i="60069"/>
  <c r="A161" i="60069"/>
  <c r="A162" i="60069"/>
  <c r="A163" i="60069"/>
  <c r="A164" i="60069"/>
  <c r="A165" i="60069"/>
  <c r="A166" i="60069"/>
  <c r="A104" i="60069"/>
  <c r="A105" i="60069"/>
  <c r="A106" i="60069"/>
  <c r="A107" i="60069"/>
  <c r="A108" i="60069"/>
  <c r="A109" i="60069"/>
  <c r="A110" i="60069"/>
  <c r="A111" i="60069"/>
  <c r="A112" i="60069"/>
  <c r="A113" i="60069"/>
  <c r="A114" i="60069"/>
  <c r="A115" i="60069"/>
  <c r="A116" i="60069"/>
  <c r="A117" i="60069"/>
  <c r="A118" i="60069"/>
  <c r="A119" i="60069"/>
  <c r="A120" i="60069"/>
  <c r="A121" i="60069"/>
  <c r="A122" i="60069"/>
  <c r="A123" i="60069"/>
  <c r="A124" i="60069"/>
  <c r="A125" i="60069"/>
  <c r="A126" i="60069"/>
  <c r="A127" i="60069"/>
  <c r="A128" i="60069"/>
  <c r="A129" i="60069"/>
  <c r="A130" i="60069"/>
  <c r="A131" i="60069"/>
  <c r="A132" i="60069"/>
  <c r="C104" i="60069"/>
  <c r="C105" i="60069"/>
  <c r="C106" i="60069"/>
  <c r="C107" i="60069"/>
  <c r="C108" i="60069"/>
  <c r="C109" i="60069"/>
  <c r="C110" i="60069"/>
  <c r="C111" i="60069"/>
  <c r="C112" i="60069"/>
  <c r="C113" i="60069"/>
  <c r="C114" i="60069"/>
  <c r="C115" i="60069"/>
  <c r="C116" i="60069"/>
  <c r="C117" i="60069"/>
  <c r="C118" i="60069"/>
  <c r="C119" i="60069"/>
  <c r="C120" i="60069"/>
  <c r="C121" i="60069"/>
  <c r="C122" i="60069"/>
  <c r="C123" i="60069"/>
  <c r="C124" i="60069"/>
  <c r="C125" i="60069"/>
  <c r="C126" i="60069"/>
  <c r="C127" i="60069"/>
  <c r="C128" i="60069"/>
  <c r="C129" i="60069"/>
  <c r="C130" i="60069"/>
  <c r="C131" i="60069"/>
  <c r="C132" i="60069"/>
  <c r="B104" i="60069"/>
  <c r="B105" i="60069"/>
  <c r="B106" i="60069"/>
  <c r="B107" i="60069"/>
  <c r="B108" i="60069"/>
  <c r="B109" i="60069"/>
  <c r="B110" i="60069"/>
  <c r="B111" i="60069"/>
  <c r="B112" i="60069"/>
  <c r="B113" i="60069"/>
  <c r="B114" i="60069"/>
  <c r="B115" i="60069"/>
  <c r="B116" i="60069"/>
  <c r="B117" i="60069"/>
  <c r="B118" i="60069"/>
  <c r="B119" i="60069"/>
  <c r="B120" i="60069"/>
  <c r="B121" i="60069"/>
  <c r="B122" i="60069"/>
  <c r="B123" i="60069"/>
  <c r="B124" i="60069"/>
  <c r="B125" i="60069"/>
  <c r="B126" i="60069"/>
  <c r="B127" i="60069"/>
  <c r="B128" i="60069"/>
  <c r="B129" i="60069"/>
  <c r="B130" i="60069"/>
  <c r="B131" i="60069"/>
  <c r="B132" i="60069"/>
  <c r="B89" i="60069"/>
  <c r="B90" i="60069"/>
  <c r="B91" i="60069"/>
  <c r="B92" i="60069"/>
  <c r="A6" i="60069"/>
  <c r="A7" i="60069"/>
  <c r="A8" i="60069"/>
  <c r="A9" i="60069"/>
  <c r="A10" i="60069"/>
  <c r="A11" i="60069"/>
  <c r="A12" i="60069"/>
  <c r="A13" i="60069"/>
  <c r="A14" i="60069"/>
  <c r="A15" i="60069"/>
  <c r="A16" i="60069"/>
  <c r="A17" i="60069"/>
  <c r="A18" i="60069"/>
  <c r="A19" i="60069"/>
  <c r="A20" i="60069"/>
  <c r="A21" i="60069"/>
  <c r="A22" i="60069"/>
  <c r="A23" i="60069"/>
  <c r="A24" i="60069"/>
  <c r="A25" i="60069"/>
  <c r="A26" i="60069"/>
  <c r="A27" i="60069"/>
  <c r="A28" i="60069"/>
  <c r="A29" i="60069"/>
  <c r="C6" i="60069"/>
  <c r="C7" i="60069"/>
  <c r="C8" i="60069"/>
  <c r="C9" i="60069"/>
  <c r="C10" i="60069"/>
  <c r="C11" i="60069"/>
  <c r="C12" i="60069"/>
  <c r="C13" i="60069"/>
  <c r="C14" i="60069"/>
  <c r="C15" i="60069"/>
  <c r="C16" i="60069"/>
  <c r="C17" i="60069"/>
  <c r="C18" i="60069"/>
  <c r="C19" i="60069"/>
  <c r="C20" i="60069"/>
  <c r="C21" i="60069"/>
  <c r="C22" i="60069"/>
  <c r="C23" i="60069"/>
  <c r="C24" i="60069"/>
  <c r="C25" i="60069"/>
  <c r="C26" i="60069"/>
  <c r="C27" i="60069"/>
  <c r="C28" i="60069"/>
  <c r="C29" i="60069"/>
  <c r="C30" i="60069"/>
  <c r="B27" i="60069"/>
  <c r="B28" i="60069"/>
  <c r="B29" i="60069"/>
  <c r="B30" i="60069"/>
  <c r="B6" i="60069"/>
  <c r="B7" i="60069"/>
  <c r="B8" i="60069"/>
  <c r="B9" i="60069"/>
  <c r="B10" i="60069"/>
  <c r="B11" i="60069"/>
  <c r="B12" i="60069"/>
  <c r="B13" i="60069"/>
  <c r="B14" i="60069"/>
  <c r="B15" i="60069"/>
  <c r="B16" i="60069"/>
  <c r="B17" i="60069"/>
  <c r="B18" i="60069"/>
  <c r="B19" i="60069"/>
  <c r="B20" i="60069"/>
  <c r="B21" i="60069"/>
  <c r="B22" i="60069"/>
  <c r="B23" i="60069"/>
  <c r="B24" i="60069"/>
  <c r="B25" i="60069"/>
  <c r="B26" i="60069"/>
  <c r="O108" i="60074"/>
  <c r="O109" i="60074"/>
  <c r="O110" i="60074"/>
  <c r="O111" i="60074"/>
  <c r="O112" i="60074"/>
  <c r="O113" i="60074"/>
  <c r="O114" i="60074"/>
  <c r="O115" i="60074"/>
  <c r="O116" i="60074"/>
  <c r="O117" i="60074"/>
  <c r="O118" i="60074"/>
  <c r="O119" i="60074"/>
  <c r="O120" i="60074"/>
  <c r="O121" i="60074"/>
  <c r="O122" i="60074"/>
  <c r="O123" i="60074"/>
  <c r="O124" i="60074"/>
  <c r="O125" i="60074"/>
  <c r="O126" i="60074"/>
  <c r="O127" i="60074"/>
  <c r="O128" i="60074"/>
  <c r="O129" i="60074"/>
  <c r="O130" i="60074"/>
  <c r="O131" i="60074"/>
  <c r="O132" i="60074"/>
  <c r="O133" i="60074"/>
  <c r="O134" i="60074"/>
  <c r="O135" i="60074"/>
  <c r="O136" i="60074"/>
  <c r="O107" i="60074"/>
  <c r="M108" i="60074"/>
  <c r="M109" i="60074"/>
  <c r="M110" i="60074"/>
  <c r="M111" i="60074"/>
  <c r="M112" i="60074"/>
  <c r="M113" i="60074"/>
  <c r="M114" i="60074"/>
  <c r="M115" i="60074"/>
  <c r="M116" i="60074"/>
  <c r="M117" i="60074"/>
  <c r="M118" i="60074"/>
  <c r="M119" i="60074"/>
  <c r="M120" i="60074"/>
  <c r="M121" i="60074"/>
  <c r="M122" i="60074"/>
  <c r="M123" i="60074"/>
  <c r="M124" i="60074"/>
  <c r="M125" i="60074"/>
  <c r="M126" i="60074"/>
  <c r="M127" i="60074"/>
  <c r="M128" i="60074"/>
  <c r="M129" i="60074"/>
  <c r="M130" i="60074"/>
  <c r="M131" i="60074"/>
  <c r="M132" i="60074"/>
  <c r="M133" i="60074"/>
  <c r="M134" i="60074"/>
  <c r="M135" i="60074"/>
  <c r="M136" i="60074"/>
  <c r="M107" i="60074"/>
  <c r="I108" i="60074"/>
  <c r="I109" i="60074"/>
  <c r="I110" i="60074"/>
  <c r="I111" i="60074"/>
  <c r="I112" i="60074"/>
  <c r="I113" i="60074"/>
  <c r="I114" i="60074"/>
  <c r="I115" i="60074"/>
  <c r="I116" i="60074"/>
  <c r="I117" i="60074"/>
  <c r="I118" i="60074"/>
  <c r="I119" i="60074"/>
  <c r="I120" i="60074"/>
  <c r="I121" i="60074"/>
  <c r="I122" i="60074"/>
  <c r="I123" i="60074"/>
  <c r="I124" i="60074"/>
  <c r="I125" i="60074"/>
  <c r="I126" i="60074"/>
  <c r="I127" i="60074"/>
  <c r="I128" i="60074"/>
  <c r="I129" i="60074"/>
  <c r="I130" i="60074"/>
  <c r="I131" i="60074"/>
  <c r="I132" i="60074"/>
  <c r="I133" i="60074"/>
  <c r="I134" i="60074"/>
  <c r="I135" i="60074"/>
  <c r="I136" i="60074"/>
  <c r="I107" i="60074"/>
  <c r="G108" i="60074"/>
  <c r="G109" i="60074"/>
  <c r="G110" i="60074"/>
  <c r="G111" i="60074"/>
  <c r="G112" i="60074"/>
  <c r="G113" i="60074"/>
  <c r="G114" i="60074"/>
  <c r="G115" i="60074"/>
  <c r="G116" i="60074"/>
  <c r="G117" i="60074"/>
  <c r="G118" i="60074"/>
  <c r="G119" i="60074"/>
  <c r="G120" i="60074"/>
  <c r="G121" i="60074"/>
  <c r="G122" i="60074"/>
  <c r="G123" i="60074"/>
  <c r="G124" i="60074"/>
  <c r="G125" i="60074"/>
  <c r="G126" i="60074"/>
  <c r="G127" i="60074"/>
  <c r="G128" i="60074"/>
  <c r="G129" i="60074"/>
  <c r="G130" i="60074"/>
  <c r="G131" i="60074"/>
  <c r="G132" i="60074"/>
  <c r="G133" i="60074"/>
  <c r="G134" i="60074"/>
  <c r="G135" i="60074"/>
  <c r="G136" i="60074"/>
  <c r="G107" i="60074"/>
  <c r="C108" i="60074"/>
  <c r="C109" i="60074"/>
  <c r="C110" i="60074"/>
  <c r="C111" i="60074"/>
  <c r="C112" i="60074"/>
  <c r="C113" i="60074"/>
  <c r="C114" i="60074"/>
  <c r="C115" i="60074"/>
  <c r="C116" i="60074"/>
  <c r="C117" i="60074"/>
  <c r="C118" i="60074"/>
  <c r="C119" i="60074"/>
  <c r="C120" i="60074"/>
  <c r="C121" i="60074"/>
  <c r="C122" i="60074"/>
  <c r="C123" i="60074"/>
  <c r="C124" i="60074"/>
  <c r="C125" i="60074"/>
  <c r="C126" i="60074"/>
  <c r="C127" i="60074"/>
  <c r="C128" i="60074"/>
  <c r="C129" i="60074"/>
  <c r="C130" i="60074"/>
  <c r="C131" i="60074"/>
  <c r="C132" i="60074"/>
  <c r="C133" i="60074"/>
  <c r="C134" i="60074"/>
  <c r="C135" i="60074"/>
  <c r="C136" i="60074"/>
  <c r="C107" i="60074"/>
  <c r="A108" i="60074"/>
  <c r="A109" i="60074"/>
  <c r="A110" i="60074"/>
  <c r="A111" i="60074"/>
  <c r="A112" i="60074"/>
  <c r="A113" i="60074"/>
  <c r="A114" i="60074"/>
  <c r="A115" i="60074"/>
  <c r="A116" i="60074"/>
  <c r="A117" i="60074"/>
  <c r="A118" i="60074"/>
  <c r="A119" i="60074"/>
  <c r="A120" i="60074"/>
  <c r="A121" i="60074"/>
  <c r="A122" i="60074"/>
  <c r="A123" i="60074"/>
  <c r="A124" i="60074"/>
  <c r="A125" i="60074"/>
  <c r="A126" i="60074"/>
  <c r="A127" i="60074"/>
  <c r="A128" i="60074"/>
  <c r="A129" i="60074"/>
  <c r="A130" i="60074"/>
  <c r="A131" i="60074"/>
  <c r="A132" i="60074"/>
  <c r="A133" i="60074"/>
  <c r="A134" i="60074"/>
  <c r="A135" i="60074"/>
  <c r="A136" i="60074"/>
  <c r="A107" i="60074"/>
  <c r="O74" i="60074"/>
  <c r="O75" i="60074"/>
  <c r="O76" i="60074"/>
  <c r="O77" i="60074"/>
  <c r="O78" i="60074"/>
  <c r="O79" i="60074"/>
  <c r="O80" i="60074"/>
  <c r="O81" i="60074"/>
  <c r="O82" i="60074"/>
  <c r="O83" i="60074"/>
  <c r="O84" i="60074"/>
  <c r="O85" i="60074"/>
  <c r="O86" i="60074"/>
  <c r="O87" i="60074"/>
  <c r="O88" i="60074"/>
  <c r="O89" i="60074"/>
  <c r="O90" i="60074"/>
  <c r="O91" i="60074"/>
  <c r="O92" i="60074"/>
  <c r="O93" i="60074"/>
  <c r="O94" i="60074"/>
  <c r="O95" i="60074"/>
  <c r="O96" i="60074"/>
  <c r="O97" i="60074"/>
  <c r="O98" i="60074"/>
  <c r="O99" i="60074"/>
  <c r="O100" i="60074"/>
  <c r="O101" i="60074"/>
  <c r="O102" i="60074"/>
  <c r="O73" i="60074"/>
  <c r="M74" i="60074"/>
  <c r="M75" i="60074"/>
  <c r="M76" i="60074"/>
  <c r="M77" i="60074"/>
  <c r="M78" i="60074"/>
  <c r="M79" i="60074"/>
  <c r="M80" i="60074"/>
  <c r="M81" i="60074"/>
  <c r="M82" i="60074"/>
  <c r="M83" i="60074"/>
  <c r="M84" i="60074"/>
  <c r="M85" i="60074"/>
  <c r="M86" i="60074"/>
  <c r="M87" i="60074"/>
  <c r="M88" i="60074"/>
  <c r="M89" i="60074"/>
  <c r="M90" i="60074"/>
  <c r="M91" i="60074"/>
  <c r="M92" i="60074"/>
  <c r="M93" i="60074"/>
  <c r="M94" i="60074"/>
  <c r="M95" i="60074"/>
  <c r="M96" i="60074"/>
  <c r="M97" i="60074"/>
  <c r="M98" i="60074"/>
  <c r="M99" i="60074"/>
  <c r="M100" i="60074"/>
  <c r="M101" i="60074"/>
  <c r="M102" i="60074"/>
  <c r="M73" i="60074"/>
  <c r="I74" i="60074"/>
  <c r="I75" i="60074"/>
  <c r="I76" i="60074"/>
  <c r="I77" i="60074"/>
  <c r="I78" i="60074"/>
  <c r="I79" i="60074"/>
  <c r="I80" i="60074"/>
  <c r="I81" i="60074"/>
  <c r="I82" i="60074"/>
  <c r="I83" i="60074"/>
  <c r="I84" i="60074"/>
  <c r="I85" i="60074"/>
  <c r="I86" i="60074"/>
  <c r="I87" i="60074"/>
  <c r="I88" i="60074"/>
  <c r="I89" i="60074"/>
  <c r="I90" i="60074"/>
  <c r="I91" i="60074"/>
  <c r="I92" i="60074"/>
  <c r="I93" i="60074"/>
  <c r="I94" i="60074"/>
  <c r="I95" i="60074"/>
  <c r="I96" i="60074"/>
  <c r="I97" i="60074"/>
  <c r="I98" i="60074"/>
  <c r="I99" i="60074"/>
  <c r="I100" i="60074"/>
  <c r="I101" i="60074"/>
  <c r="I102" i="60074"/>
  <c r="I73" i="60074"/>
  <c r="G74" i="60074"/>
  <c r="G75" i="60074"/>
  <c r="G76" i="60074"/>
  <c r="G77" i="60074"/>
  <c r="G78" i="60074"/>
  <c r="G79" i="60074"/>
  <c r="G80" i="60074"/>
  <c r="G81" i="60074"/>
  <c r="G82" i="60074"/>
  <c r="G83" i="60074"/>
  <c r="G84" i="60074"/>
  <c r="G85" i="60074"/>
  <c r="G86" i="60074"/>
  <c r="G87" i="60074"/>
  <c r="G88" i="60074"/>
  <c r="G89" i="60074"/>
  <c r="G90" i="60074"/>
  <c r="G91" i="60074"/>
  <c r="G92" i="60074"/>
  <c r="G93" i="60074"/>
  <c r="G94" i="60074"/>
  <c r="G95" i="60074"/>
  <c r="G96" i="60074"/>
  <c r="G97" i="60074"/>
  <c r="G98" i="60074"/>
  <c r="G99" i="60074"/>
  <c r="G100" i="60074"/>
  <c r="G101" i="60074"/>
  <c r="G102" i="60074"/>
  <c r="G73" i="60074"/>
  <c r="C74" i="60074"/>
  <c r="C75" i="60074"/>
  <c r="C76" i="60074"/>
  <c r="C77" i="60074"/>
  <c r="C78" i="60074"/>
  <c r="C79" i="60074"/>
  <c r="C80" i="60074"/>
  <c r="C81" i="60074"/>
  <c r="C82" i="60074"/>
  <c r="C83" i="60074"/>
  <c r="C84" i="60074"/>
  <c r="C85" i="60074"/>
  <c r="C86" i="60074"/>
  <c r="C87" i="60074"/>
  <c r="C88" i="60074"/>
  <c r="C89" i="60074"/>
  <c r="C90" i="60074"/>
  <c r="C91" i="60074"/>
  <c r="C92" i="60074"/>
  <c r="C93" i="60074"/>
  <c r="C94" i="60074"/>
  <c r="C95" i="60074"/>
  <c r="C96" i="60074"/>
  <c r="C97" i="60074"/>
  <c r="C98" i="60074"/>
  <c r="C99" i="60074"/>
  <c r="C100" i="60074"/>
  <c r="C101" i="60074"/>
  <c r="C102" i="60074"/>
  <c r="C73" i="60074"/>
  <c r="A74" i="60074"/>
  <c r="A75" i="60074"/>
  <c r="A76" i="60074"/>
  <c r="A77" i="60074"/>
  <c r="A78" i="60074"/>
  <c r="A79" i="60074"/>
  <c r="A80" i="60074"/>
  <c r="A81" i="60074"/>
  <c r="A82" i="60074"/>
  <c r="A83" i="60074"/>
  <c r="A84" i="60074"/>
  <c r="A85" i="60074"/>
  <c r="A86" i="60074"/>
  <c r="A87" i="60074"/>
  <c r="A88" i="60074"/>
  <c r="A89" i="60074"/>
  <c r="A90" i="60074"/>
  <c r="A91" i="60074"/>
  <c r="A92" i="60074"/>
  <c r="A93" i="60074"/>
  <c r="A94" i="60074"/>
  <c r="A95" i="60074"/>
  <c r="A96" i="60074"/>
  <c r="A97" i="60074"/>
  <c r="A98" i="60074"/>
  <c r="A99" i="60074"/>
  <c r="A100" i="60074"/>
  <c r="A101" i="60074"/>
  <c r="A102" i="60074"/>
  <c r="A73" i="60074"/>
  <c r="P40" i="60074"/>
  <c r="P41" i="60074"/>
  <c r="P42" i="60074"/>
  <c r="P43" i="60074"/>
  <c r="P44" i="60074"/>
  <c r="P45" i="60074"/>
  <c r="P46" i="60074"/>
  <c r="P47" i="60074"/>
  <c r="P48" i="60074"/>
  <c r="P49" i="60074"/>
  <c r="P50" i="60074"/>
  <c r="P51" i="60074"/>
  <c r="P52" i="60074"/>
  <c r="P53" i="60074"/>
  <c r="P54" i="60074"/>
  <c r="P55" i="60074"/>
  <c r="P56" i="60074"/>
  <c r="P57" i="60074"/>
  <c r="P58" i="60074"/>
  <c r="P59" i="60074"/>
  <c r="P60" i="60074"/>
  <c r="P61" i="60074"/>
  <c r="P62" i="60074"/>
  <c r="P63" i="60074"/>
  <c r="P64" i="60074"/>
  <c r="P65" i="60074"/>
  <c r="P66" i="60074"/>
  <c r="P67" i="60074"/>
  <c r="P68" i="60074"/>
  <c r="P39" i="60074"/>
  <c r="M40" i="60074"/>
  <c r="M41" i="60074"/>
  <c r="M42" i="60074"/>
  <c r="M43" i="60074"/>
  <c r="M44" i="60074"/>
  <c r="M45" i="60074"/>
  <c r="M46" i="60074"/>
  <c r="M47" i="60074"/>
  <c r="M48" i="60074"/>
  <c r="M49" i="60074"/>
  <c r="M50" i="60074"/>
  <c r="M51" i="60074"/>
  <c r="M52" i="60074"/>
  <c r="M53" i="60074"/>
  <c r="M54" i="60074"/>
  <c r="M55" i="60074"/>
  <c r="M56" i="60074"/>
  <c r="M57" i="60074"/>
  <c r="M58" i="60074"/>
  <c r="M59" i="60074"/>
  <c r="M60" i="60074"/>
  <c r="M61" i="60074"/>
  <c r="M62" i="60074"/>
  <c r="M63" i="60074"/>
  <c r="M64" i="60074"/>
  <c r="M65" i="60074"/>
  <c r="M66" i="60074"/>
  <c r="M67" i="60074"/>
  <c r="M68" i="60074"/>
  <c r="M39" i="60074"/>
  <c r="J40" i="60074"/>
  <c r="J41" i="60074"/>
  <c r="J42" i="60074"/>
  <c r="J43" i="60074"/>
  <c r="J44" i="60074"/>
  <c r="J45" i="60074"/>
  <c r="J46" i="60074"/>
  <c r="J47" i="60074"/>
  <c r="J48" i="60074"/>
  <c r="J49" i="60074"/>
  <c r="J50" i="60074"/>
  <c r="J51" i="60074"/>
  <c r="J52" i="60074"/>
  <c r="J53" i="60074"/>
  <c r="J54" i="60074"/>
  <c r="J55" i="60074"/>
  <c r="J56" i="60074"/>
  <c r="J57" i="60074"/>
  <c r="J58" i="60074"/>
  <c r="J59" i="60074"/>
  <c r="J60" i="60074"/>
  <c r="J61" i="60074"/>
  <c r="J62" i="60074"/>
  <c r="J63" i="60074"/>
  <c r="J64" i="60074"/>
  <c r="J65" i="60074"/>
  <c r="J66" i="60074"/>
  <c r="J67" i="60074"/>
  <c r="J68" i="60074"/>
  <c r="J39" i="60074"/>
  <c r="G40" i="60074"/>
  <c r="G41" i="60074"/>
  <c r="G42" i="60074"/>
  <c r="G43" i="60074"/>
  <c r="G44" i="60074"/>
  <c r="G45" i="60074"/>
  <c r="G46" i="60074"/>
  <c r="G47" i="60074"/>
  <c r="G48" i="60074"/>
  <c r="G49" i="60074"/>
  <c r="G50" i="60074"/>
  <c r="G51" i="60074"/>
  <c r="G52" i="60074"/>
  <c r="G53" i="60074"/>
  <c r="G54" i="60074"/>
  <c r="G55" i="60074"/>
  <c r="G56" i="60074"/>
  <c r="G57" i="60074"/>
  <c r="G58" i="60074"/>
  <c r="G59" i="60074"/>
  <c r="G60" i="60074"/>
  <c r="G61" i="60074"/>
  <c r="G62" i="60074"/>
  <c r="G63" i="60074"/>
  <c r="G64" i="60074"/>
  <c r="G65" i="60074"/>
  <c r="G66" i="60074"/>
  <c r="G67" i="60074"/>
  <c r="G68" i="60074"/>
  <c r="G39" i="60074"/>
  <c r="D40" i="60074"/>
  <c r="D41" i="60074"/>
  <c r="D42" i="60074"/>
  <c r="D43" i="60074"/>
  <c r="D44" i="60074"/>
  <c r="D45" i="60074"/>
  <c r="D46" i="60074"/>
  <c r="D47" i="60074"/>
  <c r="D48" i="60074"/>
  <c r="D49" i="60074"/>
  <c r="D50" i="60074"/>
  <c r="D51" i="60074"/>
  <c r="D52" i="60074"/>
  <c r="D53" i="60074"/>
  <c r="D54" i="60074"/>
  <c r="D55" i="60074"/>
  <c r="D56" i="60074"/>
  <c r="D57" i="60074"/>
  <c r="D58" i="60074"/>
  <c r="D59" i="60074"/>
  <c r="D60" i="60074"/>
  <c r="D61" i="60074"/>
  <c r="D62" i="60074"/>
  <c r="D63" i="60074"/>
  <c r="D64" i="60074"/>
  <c r="D65" i="60074"/>
  <c r="D66" i="60074"/>
  <c r="D67" i="60074"/>
  <c r="D68" i="60074"/>
  <c r="D39" i="60074"/>
  <c r="A40" i="60074"/>
  <c r="A41" i="60074"/>
  <c r="A42" i="60074"/>
  <c r="A43" i="60074"/>
  <c r="A44" i="60074"/>
  <c r="A45" i="60074"/>
  <c r="A46" i="60074"/>
  <c r="A47" i="60074"/>
  <c r="A48" i="60074"/>
  <c r="A49" i="60074"/>
  <c r="A50" i="60074"/>
  <c r="A51" i="60074"/>
  <c r="A52" i="60074"/>
  <c r="A53" i="60074"/>
  <c r="A54" i="60074"/>
  <c r="A55" i="60074"/>
  <c r="A56" i="60074"/>
  <c r="A57" i="60074"/>
  <c r="A58" i="60074"/>
  <c r="A59" i="60074"/>
  <c r="A60" i="60074"/>
  <c r="A61" i="60074"/>
  <c r="A62" i="60074"/>
  <c r="A63" i="60074"/>
  <c r="A64" i="60074"/>
  <c r="A65" i="60074"/>
  <c r="A66" i="60074"/>
  <c r="A67" i="60074"/>
  <c r="A68" i="60074"/>
  <c r="A39" i="60074"/>
  <c r="P6" i="60074"/>
  <c r="P7" i="60074"/>
  <c r="P8" i="60074"/>
  <c r="P9" i="60074"/>
  <c r="P10" i="60074"/>
  <c r="P11" i="60074"/>
  <c r="P12" i="60074"/>
  <c r="P13" i="60074"/>
  <c r="P14" i="60074"/>
  <c r="P15" i="60074"/>
  <c r="P16" i="60074"/>
  <c r="P17" i="60074"/>
  <c r="P18" i="60074"/>
  <c r="P19" i="60074"/>
  <c r="P20" i="60074"/>
  <c r="P21" i="60074"/>
  <c r="P22" i="60074"/>
  <c r="P23" i="60074"/>
  <c r="P24" i="60074"/>
  <c r="P25" i="60074"/>
  <c r="P26" i="60074"/>
  <c r="P27" i="60074"/>
  <c r="P28" i="60074"/>
  <c r="P29" i="60074"/>
  <c r="P30" i="60074"/>
  <c r="P31" i="60074"/>
  <c r="P32" i="60074"/>
  <c r="P33" i="60074"/>
  <c r="P34" i="60074"/>
  <c r="P5" i="60074"/>
  <c r="M6" i="60074"/>
  <c r="M7" i="60074"/>
  <c r="M8" i="60074"/>
  <c r="M9" i="60074"/>
  <c r="M10" i="60074"/>
  <c r="M11" i="60074"/>
  <c r="M12" i="60074"/>
  <c r="M13" i="60074"/>
  <c r="M14" i="60074"/>
  <c r="M15" i="60074"/>
  <c r="M16" i="60074"/>
  <c r="M17" i="60074"/>
  <c r="M18" i="60074"/>
  <c r="M19" i="60074"/>
  <c r="M20" i="60074"/>
  <c r="M21" i="60074"/>
  <c r="M22" i="60074"/>
  <c r="M23" i="60074"/>
  <c r="M24" i="60074"/>
  <c r="M25" i="60074"/>
  <c r="M26" i="60074"/>
  <c r="M27" i="60074"/>
  <c r="M28" i="60074"/>
  <c r="M29" i="60074"/>
  <c r="M30" i="60074"/>
  <c r="M31" i="60074"/>
  <c r="M32" i="60074"/>
  <c r="M33" i="60074"/>
  <c r="M34" i="60074"/>
  <c r="M5" i="60074"/>
  <c r="J6" i="60074"/>
  <c r="J7" i="60074"/>
  <c r="J8" i="60074"/>
  <c r="J9" i="60074"/>
  <c r="J10" i="60074"/>
  <c r="J11" i="60074"/>
  <c r="J12" i="60074"/>
  <c r="J13" i="60074"/>
  <c r="J14" i="60074"/>
  <c r="J15" i="60074"/>
  <c r="J16" i="60074"/>
  <c r="J17" i="60074"/>
  <c r="J18" i="60074"/>
  <c r="J19" i="60074"/>
  <c r="J20" i="60074"/>
  <c r="J21" i="60074"/>
  <c r="J22" i="60074"/>
  <c r="J23" i="60074"/>
  <c r="J24" i="60074"/>
  <c r="J25" i="60074"/>
  <c r="J26" i="60074"/>
  <c r="J27" i="60074"/>
  <c r="J28" i="60074"/>
  <c r="J29" i="60074"/>
  <c r="J30" i="60074"/>
  <c r="J31" i="60074"/>
  <c r="J32" i="60074"/>
  <c r="J33" i="60074"/>
  <c r="J34" i="60074"/>
  <c r="J5" i="60074"/>
  <c r="G6" i="60074"/>
  <c r="G7" i="60074"/>
  <c r="G8" i="60074"/>
  <c r="G9" i="60074"/>
  <c r="G10" i="60074"/>
  <c r="G11" i="60074"/>
  <c r="G12" i="60074"/>
  <c r="G13" i="60074"/>
  <c r="G14" i="60074"/>
  <c r="G15" i="60074"/>
  <c r="G16" i="60074"/>
  <c r="G17" i="60074"/>
  <c r="G18" i="60074"/>
  <c r="G19" i="60074"/>
  <c r="G20" i="60074"/>
  <c r="G21" i="60074"/>
  <c r="G22" i="60074"/>
  <c r="G23" i="60074"/>
  <c r="G24" i="60074"/>
  <c r="G25" i="60074"/>
  <c r="G26" i="60074"/>
  <c r="G27" i="60074"/>
  <c r="G28" i="60074"/>
  <c r="G29" i="60074"/>
  <c r="G30" i="60074"/>
  <c r="G31" i="60074"/>
  <c r="G32" i="60074"/>
  <c r="G33" i="60074"/>
  <c r="G34" i="60074"/>
  <c r="G5" i="60074"/>
  <c r="D6" i="60074"/>
  <c r="D7" i="60074"/>
  <c r="D8" i="60074"/>
  <c r="D9" i="60074"/>
  <c r="D10" i="60074"/>
  <c r="D11" i="60074"/>
  <c r="D12" i="60074"/>
  <c r="D13" i="60074"/>
  <c r="D14" i="60074"/>
  <c r="D15" i="60074"/>
  <c r="D16" i="60074"/>
  <c r="D17" i="60074"/>
  <c r="D18" i="60074"/>
  <c r="D19" i="60074"/>
  <c r="D20" i="60074"/>
  <c r="D21" i="60074"/>
  <c r="D22" i="60074"/>
  <c r="D23" i="60074"/>
  <c r="D24" i="60074"/>
  <c r="D25" i="60074"/>
  <c r="D26" i="60074"/>
  <c r="D27" i="60074"/>
  <c r="D28" i="60074"/>
  <c r="D29" i="60074"/>
  <c r="D30" i="60074"/>
  <c r="D31" i="60074"/>
  <c r="D32" i="60074"/>
  <c r="D33" i="60074"/>
  <c r="D34" i="60074"/>
  <c r="D5" i="60074"/>
  <c r="A34" i="60074"/>
  <c r="A6" i="60074"/>
  <c r="A7" i="60074"/>
  <c r="A8" i="60074"/>
  <c r="A9" i="60074"/>
  <c r="A10" i="60074"/>
  <c r="A11" i="60074"/>
  <c r="A12" i="60074"/>
  <c r="A13" i="60074"/>
  <c r="A14" i="60074"/>
  <c r="A15" i="60074"/>
  <c r="A16" i="60074"/>
  <c r="A17" i="60074"/>
  <c r="A18" i="60074"/>
  <c r="A19" i="60074"/>
  <c r="A20" i="60074"/>
  <c r="A21" i="60074"/>
  <c r="A22" i="60074"/>
  <c r="A23" i="60074"/>
  <c r="A24" i="60074"/>
  <c r="A25" i="60074"/>
  <c r="A5" i="60074"/>
  <c r="G40" i="60069"/>
  <c r="I39" i="60069"/>
  <c r="J39" i="60069"/>
  <c r="J55" i="60069"/>
  <c r="J59" i="60069"/>
  <c r="J75" i="60069"/>
  <c r="J85" i="60069"/>
  <c r="J87" i="60069"/>
  <c r="J89" i="60069"/>
  <c r="J91" i="60069"/>
  <c r="J93" i="60069"/>
  <c r="J95" i="60069"/>
  <c r="J97" i="60069"/>
  <c r="N157" i="60068"/>
  <c r="N156" i="60068"/>
  <c r="N155" i="60068"/>
  <c r="N154" i="60068"/>
  <c r="N143" i="60068"/>
  <c r="H143" i="60067"/>
  <c r="Q208" i="60069"/>
  <c r="Q209" i="60069"/>
  <c r="Q210" i="60069"/>
  <c r="Q211" i="60069"/>
  <c r="Q212" i="60069"/>
  <c r="Q213" i="60069"/>
  <c r="Q214" i="60069"/>
  <c r="Q215" i="60069"/>
  <c r="Q216" i="60069"/>
  <c r="Q217" i="60069"/>
  <c r="Q218" i="60069"/>
  <c r="Q219" i="60069"/>
  <c r="Q220" i="60069"/>
  <c r="H186" i="60067"/>
  <c r="H187" i="60067"/>
  <c r="H188" i="60067"/>
  <c r="H189" i="60067"/>
  <c r="H190" i="60067"/>
  <c r="H191" i="60067"/>
  <c r="H192" i="60067"/>
  <c r="H193" i="60067"/>
  <c r="H194" i="60067"/>
  <c r="H195" i="60067"/>
  <c r="H196" i="60067"/>
  <c r="H197" i="60067"/>
  <c r="H198" i="60067"/>
  <c r="H108" i="60067"/>
  <c r="H109" i="60067"/>
  <c r="H110" i="60067"/>
  <c r="H111" i="60067"/>
  <c r="H113" i="60067"/>
  <c r="H112" i="60067"/>
  <c r="H114" i="60067"/>
  <c r="H115" i="60067"/>
  <c r="H116" i="60067"/>
  <c r="H117" i="60067"/>
  <c r="H118" i="60067"/>
  <c r="H119" i="60067"/>
  <c r="H120" i="60067"/>
  <c r="H121" i="60067"/>
  <c r="H122" i="60067"/>
  <c r="H123" i="60067"/>
  <c r="H124" i="60067"/>
  <c r="H125" i="60067"/>
  <c r="H126" i="60067"/>
  <c r="H127" i="60067"/>
  <c r="H128" i="60067"/>
  <c r="H129" i="60067"/>
  <c r="H130" i="60067"/>
  <c r="H131" i="60067"/>
  <c r="H132" i="60067"/>
  <c r="H133" i="60067"/>
  <c r="H134" i="60067"/>
  <c r="H135" i="60067"/>
  <c r="H136" i="60067"/>
  <c r="H137" i="60067"/>
  <c r="D108" i="60067"/>
  <c r="E108" i="60067"/>
  <c r="D109" i="60067"/>
  <c r="E109" i="60067"/>
  <c r="D110" i="60067"/>
  <c r="E110" i="60067"/>
  <c r="D111" i="60067"/>
  <c r="E111" i="60067"/>
  <c r="D112" i="60067"/>
  <c r="E112" i="60067"/>
  <c r="D113" i="60067"/>
  <c r="E113" i="60067"/>
  <c r="D114" i="60067"/>
  <c r="E114" i="60067"/>
  <c r="D115" i="60067"/>
  <c r="E115" i="60067"/>
  <c r="D116" i="60067"/>
  <c r="E116" i="60067"/>
  <c r="D117" i="60067"/>
  <c r="E117" i="60067"/>
  <c r="D118" i="60067"/>
  <c r="E118" i="60067"/>
  <c r="D119" i="60067"/>
  <c r="E119" i="60067"/>
  <c r="D120" i="60067"/>
  <c r="E120" i="60067"/>
  <c r="D121" i="60067"/>
  <c r="E121" i="60067"/>
  <c r="D122" i="60067"/>
  <c r="E122" i="60067"/>
  <c r="D123" i="60067"/>
  <c r="E123" i="60067"/>
  <c r="D124" i="60067"/>
  <c r="E124" i="60067"/>
  <c r="D125" i="60067"/>
  <c r="E125" i="60067"/>
  <c r="D126" i="60067"/>
  <c r="E126" i="60067"/>
  <c r="D127" i="60067"/>
  <c r="E127" i="60067"/>
  <c r="D128" i="60067"/>
  <c r="E128" i="60067"/>
  <c r="H144" i="60067"/>
  <c r="H145" i="60067"/>
  <c r="H146" i="60067"/>
  <c r="H147" i="60067"/>
  <c r="H148" i="60067"/>
  <c r="H150" i="60067"/>
  <c r="H151" i="60067"/>
  <c r="H152" i="60067"/>
  <c r="H153" i="60067"/>
  <c r="H154" i="60067"/>
  <c r="H155" i="60067"/>
  <c r="H156" i="60067"/>
  <c r="H157" i="60067"/>
  <c r="H158" i="60067"/>
  <c r="H159" i="60067"/>
  <c r="H160" i="60067"/>
  <c r="H161" i="60067"/>
  <c r="H162" i="60067"/>
  <c r="H163" i="60067"/>
  <c r="H164" i="60067"/>
  <c r="H165" i="60067"/>
  <c r="H166" i="60067"/>
  <c r="H167" i="60067"/>
  <c r="H168" i="60067"/>
  <c r="H169" i="60067"/>
  <c r="H170" i="60067"/>
  <c r="H171" i="60067"/>
  <c r="H172" i="60067"/>
  <c r="D143" i="60067"/>
  <c r="E143" i="60067"/>
  <c r="D144" i="60067"/>
  <c r="E144" i="60067"/>
  <c r="D145" i="60067"/>
  <c r="E145" i="60067"/>
  <c r="D146" i="60067"/>
  <c r="E146" i="60067"/>
  <c r="D147" i="60067"/>
  <c r="E147" i="60067"/>
  <c r="D148" i="60067"/>
  <c r="E148" i="60067"/>
  <c r="D149" i="60067"/>
  <c r="E149" i="60067"/>
  <c r="D150" i="60067"/>
  <c r="E150" i="60067"/>
  <c r="D151" i="60067"/>
  <c r="E151" i="60067"/>
  <c r="D152" i="60067"/>
  <c r="E152" i="60067"/>
  <c r="D153" i="60067"/>
  <c r="E153" i="60067"/>
  <c r="D154" i="60067"/>
  <c r="E154" i="60067"/>
  <c r="D155" i="60067"/>
  <c r="E155" i="60067"/>
  <c r="D156" i="60067"/>
  <c r="E156" i="60067"/>
  <c r="D157" i="60067"/>
  <c r="E157" i="60067"/>
  <c r="D158" i="60067"/>
  <c r="E158" i="60067"/>
  <c r="D159" i="60067"/>
  <c r="E159" i="60067"/>
  <c r="D160" i="60067"/>
  <c r="E160" i="60067"/>
  <c r="D161" i="60067"/>
  <c r="E161" i="60067"/>
  <c r="D162" i="60067"/>
  <c r="E162" i="60067"/>
  <c r="D163" i="60067"/>
  <c r="E163" i="60067"/>
  <c r="H179" i="60067"/>
  <c r="H178" i="60067"/>
  <c r="H180" i="60067"/>
  <c r="G55" i="60069"/>
  <c r="G56" i="60069"/>
  <c r="Y208" i="60069"/>
  <c r="Y209" i="60069"/>
  <c r="Y210" i="60069"/>
  <c r="Y211" i="60069"/>
  <c r="Y212" i="60069"/>
  <c r="Y213" i="60069"/>
  <c r="Y214" i="60069"/>
  <c r="Y215" i="60069"/>
  <c r="Y216" i="60069"/>
  <c r="Y217" i="60069"/>
  <c r="Y218" i="60069"/>
  <c r="Y219" i="60069"/>
  <c r="Y220" i="60069"/>
  <c r="Y221" i="60069"/>
  <c r="Y222" i="60069"/>
  <c r="Y223" i="60069"/>
  <c r="Y224" i="60069"/>
  <c r="Y225" i="60069"/>
  <c r="Y226" i="60069"/>
  <c r="Y227" i="60069"/>
  <c r="Y228" i="60069"/>
  <c r="Y229" i="60069"/>
  <c r="Y230" i="60069"/>
  <c r="Y231" i="60069"/>
  <c r="A26" i="60074"/>
  <c r="A27" i="60074"/>
  <c r="A28" i="60074"/>
  <c r="A29" i="60074"/>
  <c r="A30" i="60074"/>
  <c r="A31" i="60074"/>
  <c r="A32" i="60074"/>
  <c r="A33" i="60074"/>
  <c r="K84" i="60074"/>
  <c r="K85" i="60074"/>
  <c r="K86" i="60074"/>
  <c r="K87" i="60074"/>
  <c r="K88" i="60074"/>
  <c r="K89" i="60074"/>
  <c r="K90" i="60074"/>
  <c r="K91" i="60074"/>
  <c r="K92" i="60074"/>
  <c r="K93" i="60074"/>
  <c r="K94" i="60074"/>
  <c r="K95" i="60074"/>
  <c r="K96" i="60074"/>
  <c r="K97" i="60074"/>
  <c r="K98" i="60074"/>
  <c r="K99" i="60074"/>
  <c r="K100" i="60074"/>
  <c r="K101" i="60074"/>
  <c r="K102" i="60074"/>
  <c r="G75" i="60069"/>
  <c r="V111" i="308"/>
  <c r="F229" i="60069"/>
  <c r="T115" i="308"/>
  <c r="F232" i="60069"/>
  <c r="T121" i="308"/>
  <c r="V123" i="308"/>
  <c r="F235" i="60069"/>
  <c r="T127" i="308"/>
  <c r="F236" i="60069"/>
  <c r="T129" i="308"/>
  <c r="Q136" i="60074"/>
  <c r="S103" i="308"/>
  <c r="S105" i="308"/>
  <c r="F190" i="60069"/>
  <c r="Q107" i="308"/>
  <c r="S111" i="308"/>
  <c r="F193" i="60069"/>
  <c r="Q113" i="308"/>
  <c r="S115" i="308"/>
  <c r="F195" i="60069"/>
  <c r="Q117" i="308"/>
  <c r="F196" i="60069"/>
  <c r="Q119" i="308"/>
  <c r="S121" i="308"/>
  <c r="F198" i="60069"/>
  <c r="Q123" i="308"/>
  <c r="F200" i="60069"/>
  <c r="Q127" i="308"/>
  <c r="K135" i="60074"/>
  <c r="F202" i="60069"/>
  <c r="Q131" i="308"/>
  <c r="M107" i="308"/>
  <c r="M105" i="308"/>
  <c r="M95" i="308"/>
  <c r="Q76" i="60074"/>
  <c r="K123" i="60069"/>
  <c r="K113" i="308"/>
  <c r="K26" i="60069"/>
  <c r="E117" i="308"/>
  <c r="I27" i="60069"/>
  <c r="K27" i="60069"/>
  <c r="I32" i="60069"/>
  <c r="E94" i="60074"/>
  <c r="I23" i="60069"/>
  <c r="G109" i="308"/>
  <c r="E102" i="60074"/>
  <c r="E84" i="60074"/>
  <c r="E78" i="60074"/>
  <c r="E75" i="60074"/>
  <c r="E81" i="60074"/>
  <c r="E86" i="60074"/>
  <c r="K25" i="60069"/>
  <c r="E113" i="308"/>
  <c r="K30" i="60069"/>
  <c r="E123" i="308"/>
  <c r="H179" i="60068"/>
  <c r="H180" i="60068"/>
  <c r="H181" i="60068"/>
  <c r="H182" i="60068"/>
  <c r="H183" i="60068"/>
  <c r="H184" i="60068"/>
  <c r="H185" i="60068"/>
  <c r="H186" i="60068"/>
  <c r="H187" i="60068"/>
  <c r="H188" i="60068"/>
  <c r="H189" i="60068"/>
  <c r="H190" i="60068"/>
  <c r="H191" i="60068"/>
  <c r="D191" i="60068"/>
  <c r="Q56" i="60074"/>
  <c r="H192" i="60068"/>
  <c r="H193" i="60068"/>
  <c r="H194" i="60068"/>
  <c r="H195" i="60068"/>
  <c r="H196" i="60068"/>
  <c r="H197" i="60068"/>
  <c r="D197" i="60068"/>
  <c r="F197" i="60068"/>
  <c r="U58" i="308"/>
  <c r="H198" i="60068"/>
  <c r="H199" i="60068"/>
  <c r="H200" i="60068"/>
  <c r="H201" i="60068"/>
  <c r="H202" i="60068"/>
  <c r="H203" i="60068"/>
  <c r="H204" i="60068"/>
  <c r="H205" i="60068"/>
  <c r="H206" i="60068"/>
  <c r="H207" i="60068"/>
  <c r="H178" i="60068"/>
  <c r="A107" i="308"/>
  <c r="A123" i="308"/>
  <c r="A235" i="60069"/>
  <c r="A167" i="60069"/>
  <c r="K129" i="60069"/>
  <c r="K127" i="308"/>
  <c r="H181" i="60067"/>
  <c r="H182" i="60067"/>
  <c r="H183" i="60067"/>
  <c r="H184" i="60067"/>
  <c r="H185" i="60067"/>
  <c r="H199" i="60067"/>
  <c r="H200" i="60067"/>
  <c r="E200" i="60067"/>
  <c r="T27" i="308"/>
  <c r="H201" i="60067"/>
  <c r="H202" i="60067"/>
  <c r="E202" i="60067"/>
  <c r="T29" i="308"/>
  <c r="H203" i="60067"/>
  <c r="H204" i="60067"/>
  <c r="D204" i="60067"/>
  <c r="F204" i="60067"/>
  <c r="U31" i="308"/>
  <c r="H205" i="60067"/>
  <c r="H206" i="60067"/>
  <c r="D206" i="60067"/>
  <c r="Q17" i="60074"/>
  <c r="H207" i="60067"/>
  <c r="D164" i="60067"/>
  <c r="N24" i="60074"/>
  <c r="D166" i="60067"/>
  <c r="N22" i="60074"/>
  <c r="D168" i="60067"/>
  <c r="N20" i="60074"/>
  <c r="E170" i="60067"/>
  <c r="Q32" i="308"/>
  <c r="E172" i="60067"/>
  <c r="Q34" i="308"/>
  <c r="K32" i="60074"/>
  <c r="P22" i="308"/>
  <c r="D129" i="60067"/>
  <c r="K24" i="60074"/>
  <c r="D131" i="60067"/>
  <c r="K22" i="60074"/>
  <c r="D132" i="60067"/>
  <c r="F132" i="60067"/>
  <c r="O29" i="308"/>
  <c r="E133" i="60067"/>
  <c r="N30" i="308"/>
  <c r="D135" i="60067"/>
  <c r="F135" i="60067"/>
  <c r="O32" i="308"/>
  <c r="E136" i="60067"/>
  <c r="N33" i="308"/>
  <c r="E137" i="60067"/>
  <c r="N34" i="308"/>
  <c r="F160" i="60069"/>
  <c r="N117" i="308"/>
  <c r="F161" i="60069"/>
  <c r="N119" i="308"/>
  <c r="F162" i="60069"/>
  <c r="N121" i="308"/>
  <c r="F163" i="60069"/>
  <c r="N123" i="308"/>
  <c r="F164" i="60069"/>
  <c r="N125" i="308"/>
  <c r="F165" i="60069"/>
  <c r="N127" i="308"/>
  <c r="F166" i="60069"/>
  <c r="N129" i="308"/>
  <c r="F167" i="60069"/>
  <c r="N131" i="308"/>
  <c r="M127" i="308"/>
  <c r="B107" i="308"/>
  <c r="B108" i="308"/>
  <c r="B111" i="308"/>
  <c r="B112" i="308"/>
  <c r="B115" i="308"/>
  <c r="B116" i="308"/>
  <c r="B119" i="308"/>
  <c r="B120" i="308"/>
  <c r="B123" i="308"/>
  <c r="B124" i="308"/>
  <c r="B93" i="60069"/>
  <c r="B127" i="308"/>
  <c r="B94" i="60069"/>
  <c r="B128" i="308"/>
  <c r="B97" i="60069"/>
  <c r="B131" i="308"/>
  <c r="B98" i="60069"/>
  <c r="B132" i="308"/>
  <c r="A108" i="308"/>
  <c r="A109" i="308"/>
  <c r="A110" i="308"/>
  <c r="A112" i="308"/>
  <c r="A114" i="308"/>
  <c r="A116" i="308"/>
  <c r="A117" i="308"/>
  <c r="A118" i="308"/>
  <c r="A120" i="308"/>
  <c r="A122" i="308"/>
  <c r="A124" i="308"/>
  <c r="A125" i="308"/>
  <c r="A126" i="308"/>
  <c r="A128" i="308"/>
  <c r="A130" i="308"/>
  <c r="A132" i="308"/>
  <c r="AC209" i="60069"/>
  <c r="AC210" i="60069"/>
  <c r="AC211" i="60069"/>
  <c r="AC212" i="60069"/>
  <c r="AC213" i="60069"/>
  <c r="AC214" i="60069"/>
  <c r="AC215" i="60069"/>
  <c r="AC216" i="60069"/>
  <c r="AC217" i="60069"/>
  <c r="AC218" i="60069"/>
  <c r="AC219" i="60069"/>
  <c r="AC220" i="60069"/>
  <c r="AC221" i="60069"/>
  <c r="AC222" i="60069"/>
  <c r="AC223" i="60069"/>
  <c r="AC224" i="60069"/>
  <c r="AC225" i="60069"/>
  <c r="AC226" i="60069"/>
  <c r="AC227" i="60069"/>
  <c r="AC228" i="60069"/>
  <c r="AC229" i="60069"/>
  <c r="AC230" i="60069"/>
  <c r="AC231" i="60069"/>
  <c r="AC232" i="60069"/>
  <c r="AC233" i="60069"/>
  <c r="AC234" i="60069"/>
  <c r="AC235" i="60069"/>
  <c r="AC236" i="60069"/>
  <c r="AC237" i="60069"/>
  <c r="AC208" i="60069"/>
  <c r="AA209" i="60069"/>
  <c r="AA210" i="60069"/>
  <c r="AA211" i="60069"/>
  <c r="AA212" i="60069"/>
  <c r="AA213" i="60069"/>
  <c r="AA214" i="60069"/>
  <c r="AA215" i="60069"/>
  <c r="AA216" i="60069"/>
  <c r="AA217" i="60069"/>
  <c r="AA218" i="60069"/>
  <c r="AA219" i="60069"/>
  <c r="AA220" i="60069"/>
  <c r="AA221" i="60069"/>
  <c r="AA222" i="60069"/>
  <c r="AA223" i="60069"/>
  <c r="AA224" i="60069"/>
  <c r="AA225" i="60069"/>
  <c r="AA226" i="60069"/>
  <c r="AA227" i="60069"/>
  <c r="AA228" i="60069"/>
  <c r="AA229" i="60069"/>
  <c r="AA230" i="60069"/>
  <c r="AA231" i="60069"/>
  <c r="AA232" i="60069"/>
  <c r="AA233" i="60069"/>
  <c r="AA234" i="60069"/>
  <c r="AA235" i="60069"/>
  <c r="AA236" i="60069"/>
  <c r="AA237" i="60069"/>
  <c r="AA208" i="60069"/>
  <c r="Y232" i="60069"/>
  <c r="Y233" i="60069"/>
  <c r="Y234" i="60069"/>
  <c r="Y235" i="60069"/>
  <c r="Y236" i="60069"/>
  <c r="Y237" i="60069"/>
  <c r="W209" i="60069"/>
  <c r="W210" i="60069"/>
  <c r="W211" i="60069"/>
  <c r="W212" i="60069"/>
  <c r="W213" i="60069"/>
  <c r="W214" i="60069"/>
  <c r="W215" i="60069"/>
  <c r="W216" i="60069"/>
  <c r="W217" i="60069"/>
  <c r="W218" i="60069"/>
  <c r="W219" i="60069"/>
  <c r="W220" i="60069"/>
  <c r="W221" i="60069"/>
  <c r="W222" i="60069"/>
  <c r="W223" i="60069"/>
  <c r="W224" i="60069"/>
  <c r="W225" i="60069"/>
  <c r="W226" i="60069"/>
  <c r="W227" i="60069"/>
  <c r="W228" i="60069"/>
  <c r="W229" i="60069"/>
  <c r="W230" i="60069"/>
  <c r="W231" i="60069"/>
  <c r="W232" i="60069"/>
  <c r="W233" i="60069"/>
  <c r="W234" i="60069"/>
  <c r="W235" i="60069"/>
  <c r="W236" i="60069"/>
  <c r="W237" i="60069"/>
  <c r="W208" i="60069"/>
  <c r="U209" i="60069"/>
  <c r="U210" i="60069"/>
  <c r="U211" i="60069"/>
  <c r="U212" i="60069"/>
  <c r="U213" i="60069"/>
  <c r="U214" i="60069"/>
  <c r="U215" i="60069"/>
  <c r="U216" i="60069"/>
  <c r="U217" i="60069"/>
  <c r="U218" i="60069"/>
  <c r="U219" i="60069"/>
  <c r="U220" i="60069"/>
  <c r="U221" i="60069"/>
  <c r="U222" i="60069"/>
  <c r="U223" i="60069"/>
  <c r="U224" i="60069"/>
  <c r="U225" i="60069"/>
  <c r="U226" i="60069"/>
  <c r="U227" i="60069"/>
  <c r="U228" i="60069"/>
  <c r="U229" i="60069"/>
  <c r="U230" i="60069"/>
  <c r="U231" i="60069"/>
  <c r="U232" i="60069"/>
  <c r="U233" i="60069"/>
  <c r="U234" i="60069"/>
  <c r="U235" i="60069"/>
  <c r="U236" i="60069"/>
  <c r="U237" i="60069"/>
  <c r="U208" i="60069"/>
  <c r="S209" i="60069"/>
  <c r="S210" i="60069"/>
  <c r="S211" i="60069"/>
  <c r="S212" i="60069"/>
  <c r="S213" i="60069"/>
  <c r="S214" i="60069"/>
  <c r="S215" i="60069"/>
  <c r="S216" i="60069"/>
  <c r="S217" i="60069"/>
  <c r="S218" i="60069"/>
  <c r="S219" i="60069"/>
  <c r="S220" i="60069"/>
  <c r="S221" i="60069"/>
  <c r="S222" i="60069"/>
  <c r="S223" i="60069"/>
  <c r="S224" i="60069"/>
  <c r="S225" i="60069"/>
  <c r="S226" i="60069"/>
  <c r="S227" i="60069"/>
  <c r="S228" i="60069"/>
  <c r="S229" i="60069"/>
  <c r="S230" i="60069"/>
  <c r="S231" i="60069"/>
  <c r="S232" i="60069"/>
  <c r="S233" i="60069"/>
  <c r="S234" i="60069"/>
  <c r="S235" i="60069"/>
  <c r="S236" i="60069"/>
  <c r="S237" i="60069"/>
  <c r="S208" i="60069"/>
  <c r="Q221" i="60069"/>
  <c r="Q222" i="60069"/>
  <c r="Q223" i="60069"/>
  <c r="Q224" i="60069"/>
  <c r="Q225" i="60069"/>
  <c r="Q226" i="60069"/>
  <c r="Q227" i="60069"/>
  <c r="Q228" i="60069"/>
  <c r="Q229" i="60069"/>
  <c r="Q230" i="60069"/>
  <c r="Q231" i="60069"/>
  <c r="Q232" i="60069"/>
  <c r="Q233" i="60069"/>
  <c r="Q234" i="60069"/>
  <c r="Q235" i="60069"/>
  <c r="Q236" i="60069"/>
  <c r="Q237" i="60069"/>
  <c r="O209" i="60069"/>
  <c r="O210" i="60069"/>
  <c r="O211" i="60069"/>
  <c r="O212" i="60069"/>
  <c r="O213" i="60069"/>
  <c r="O214" i="60069"/>
  <c r="O215" i="60069"/>
  <c r="O216" i="60069"/>
  <c r="O217" i="60069"/>
  <c r="O218" i="60069"/>
  <c r="O219" i="60069"/>
  <c r="O220" i="60069"/>
  <c r="O221" i="60069"/>
  <c r="O222" i="60069"/>
  <c r="O223" i="60069"/>
  <c r="O224" i="60069"/>
  <c r="O225" i="60069"/>
  <c r="O226" i="60069"/>
  <c r="O227" i="60069"/>
  <c r="O228" i="60069"/>
  <c r="O229" i="60069"/>
  <c r="O230" i="60069"/>
  <c r="O231" i="60069"/>
  <c r="O232" i="60069"/>
  <c r="O233" i="60069"/>
  <c r="O234" i="60069"/>
  <c r="O235" i="60069"/>
  <c r="O236" i="60069"/>
  <c r="O237" i="60069"/>
  <c r="O208" i="60069"/>
  <c r="M209" i="60069"/>
  <c r="M210" i="60069"/>
  <c r="M211" i="60069"/>
  <c r="M212" i="60069"/>
  <c r="M213" i="60069"/>
  <c r="M214" i="60069"/>
  <c r="M215" i="60069"/>
  <c r="M216" i="60069"/>
  <c r="M217" i="60069"/>
  <c r="M218" i="60069"/>
  <c r="M219" i="60069"/>
  <c r="M220" i="60069"/>
  <c r="M221" i="60069"/>
  <c r="M222" i="60069"/>
  <c r="M223" i="60069"/>
  <c r="M224" i="60069"/>
  <c r="M225" i="60069"/>
  <c r="M226" i="60069"/>
  <c r="M227" i="60069"/>
  <c r="M228" i="60069"/>
  <c r="M229" i="60069"/>
  <c r="M230" i="60069"/>
  <c r="M231" i="60069"/>
  <c r="M232" i="60069"/>
  <c r="M233" i="60069"/>
  <c r="M234" i="60069"/>
  <c r="M235" i="60069"/>
  <c r="M236" i="60069"/>
  <c r="M237" i="60069"/>
  <c r="M208" i="60069"/>
  <c r="K209" i="60069"/>
  <c r="K210" i="60069"/>
  <c r="K211" i="60069"/>
  <c r="K212" i="60069"/>
  <c r="K213" i="60069"/>
  <c r="K214" i="60069"/>
  <c r="K215" i="60069"/>
  <c r="K216" i="60069"/>
  <c r="K217" i="60069"/>
  <c r="K218" i="60069"/>
  <c r="K219" i="60069"/>
  <c r="K220" i="60069"/>
  <c r="K221" i="60069"/>
  <c r="K222" i="60069"/>
  <c r="K223" i="60069"/>
  <c r="K224" i="60069"/>
  <c r="K225" i="60069"/>
  <c r="K226" i="60069"/>
  <c r="K227" i="60069"/>
  <c r="K228" i="60069"/>
  <c r="K229" i="60069"/>
  <c r="K230" i="60069"/>
  <c r="K231" i="60069"/>
  <c r="K232" i="60069"/>
  <c r="K233" i="60069"/>
  <c r="K234" i="60069"/>
  <c r="K235" i="60069"/>
  <c r="K236" i="60069"/>
  <c r="K237" i="60069"/>
  <c r="K208" i="60069"/>
  <c r="Q134" i="60074"/>
  <c r="Y174" i="60069"/>
  <c r="Y175" i="60069"/>
  <c r="Y176" i="60069"/>
  <c r="Y177" i="60069"/>
  <c r="Y178" i="60069"/>
  <c r="Y179" i="60069"/>
  <c r="Y180" i="60069"/>
  <c r="Y181" i="60069"/>
  <c r="Y182" i="60069"/>
  <c r="Y183" i="60069"/>
  <c r="Y184" i="60069"/>
  <c r="Y185" i="60069"/>
  <c r="Y186" i="60069"/>
  <c r="Y187" i="60069"/>
  <c r="Y188" i="60069"/>
  <c r="Y189" i="60069"/>
  <c r="Y190" i="60069"/>
  <c r="Y191" i="60069"/>
  <c r="Y192" i="60069"/>
  <c r="Y193" i="60069"/>
  <c r="Y194" i="60069"/>
  <c r="Y195" i="60069"/>
  <c r="Y196" i="60069"/>
  <c r="Y197" i="60069"/>
  <c r="Y198" i="60069"/>
  <c r="Y199" i="60069"/>
  <c r="Y200" i="60069"/>
  <c r="Y201" i="60069"/>
  <c r="Y202" i="60069"/>
  <c r="Y173" i="60069"/>
  <c r="W174" i="60069"/>
  <c r="W175" i="60069"/>
  <c r="W176" i="60069"/>
  <c r="W177" i="60069"/>
  <c r="W178" i="60069"/>
  <c r="W179" i="60069"/>
  <c r="W180" i="60069"/>
  <c r="W181" i="60069"/>
  <c r="W182" i="60069"/>
  <c r="W183" i="60069"/>
  <c r="W184" i="60069"/>
  <c r="W185" i="60069"/>
  <c r="W186" i="60069"/>
  <c r="W187" i="60069"/>
  <c r="W188" i="60069"/>
  <c r="W189" i="60069"/>
  <c r="W190" i="60069"/>
  <c r="W191" i="60069"/>
  <c r="W192" i="60069"/>
  <c r="W193" i="60069"/>
  <c r="W194" i="60069"/>
  <c r="W195" i="60069"/>
  <c r="W196" i="60069"/>
  <c r="W197" i="60069"/>
  <c r="W198" i="60069"/>
  <c r="W199" i="60069"/>
  <c r="W200" i="60069"/>
  <c r="W201" i="60069"/>
  <c r="W202" i="60069"/>
  <c r="W173" i="60069"/>
  <c r="U174" i="60069"/>
  <c r="U175" i="60069"/>
  <c r="U176" i="60069"/>
  <c r="U177" i="60069"/>
  <c r="U178" i="60069"/>
  <c r="U179" i="60069"/>
  <c r="U180" i="60069"/>
  <c r="U181" i="60069"/>
  <c r="U182" i="60069"/>
  <c r="U183" i="60069"/>
  <c r="U184" i="60069"/>
  <c r="U185" i="60069"/>
  <c r="U186" i="60069"/>
  <c r="U187" i="60069"/>
  <c r="U188" i="60069"/>
  <c r="U189" i="60069"/>
  <c r="U190" i="60069"/>
  <c r="U191" i="60069"/>
  <c r="U192" i="60069"/>
  <c r="U193" i="60069"/>
  <c r="U194" i="60069"/>
  <c r="U195" i="60069"/>
  <c r="U196" i="60069"/>
  <c r="U197" i="60069"/>
  <c r="U198" i="60069"/>
  <c r="U199" i="60069"/>
  <c r="U200" i="60069"/>
  <c r="U201" i="60069"/>
  <c r="U202" i="60069"/>
  <c r="U173" i="60069"/>
  <c r="S174" i="60069"/>
  <c r="S175" i="60069"/>
  <c r="S176" i="60069"/>
  <c r="S177" i="60069"/>
  <c r="S178" i="60069"/>
  <c r="S179" i="60069"/>
  <c r="S180" i="60069"/>
  <c r="S181" i="60069"/>
  <c r="S182" i="60069"/>
  <c r="S183" i="60069"/>
  <c r="S184" i="60069"/>
  <c r="S185" i="60069"/>
  <c r="S186" i="60069"/>
  <c r="S187" i="60069"/>
  <c r="S188" i="60069"/>
  <c r="S189" i="60069"/>
  <c r="S190" i="60069"/>
  <c r="S191" i="60069"/>
  <c r="S192" i="60069"/>
  <c r="S193" i="60069"/>
  <c r="S194" i="60069"/>
  <c r="S195" i="60069"/>
  <c r="S196" i="60069"/>
  <c r="S197" i="60069"/>
  <c r="S198" i="60069"/>
  <c r="S199" i="60069"/>
  <c r="S200" i="60069"/>
  <c r="S201" i="60069"/>
  <c r="S202" i="60069"/>
  <c r="S173" i="60069"/>
  <c r="Q174" i="60069"/>
  <c r="Q175" i="60069"/>
  <c r="Q176" i="60069"/>
  <c r="Q177" i="60069"/>
  <c r="Q178" i="60069"/>
  <c r="Q179" i="60069"/>
  <c r="Q180" i="60069"/>
  <c r="Q181" i="60069"/>
  <c r="Q182" i="60069"/>
  <c r="Q183" i="60069"/>
  <c r="Q184" i="60069"/>
  <c r="Q185" i="60069"/>
  <c r="Q186" i="60069"/>
  <c r="Q187" i="60069"/>
  <c r="Q188" i="60069"/>
  <c r="Q189" i="60069"/>
  <c r="Q190" i="60069"/>
  <c r="Q191" i="60069"/>
  <c r="Q192" i="60069"/>
  <c r="Q193" i="60069"/>
  <c r="Q194" i="60069"/>
  <c r="Q195" i="60069"/>
  <c r="Q196" i="60069"/>
  <c r="Q197" i="60069"/>
  <c r="Q198" i="60069"/>
  <c r="Q199" i="60069"/>
  <c r="Q200" i="60069"/>
  <c r="Q201" i="60069"/>
  <c r="Q202" i="60069"/>
  <c r="Q173" i="60069"/>
  <c r="O174" i="60069"/>
  <c r="O175" i="60069"/>
  <c r="O176" i="60069"/>
  <c r="O177" i="60069"/>
  <c r="O178" i="60069"/>
  <c r="O179" i="60069"/>
  <c r="O180" i="60069"/>
  <c r="O181" i="60069"/>
  <c r="O182" i="60069"/>
  <c r="O183" i="60069"/>
  <c r="O184" i="60069"/>
  <c r="O185" i="60069"/>
  <c r="O186" i="60069"/>
  <c r="O187" i="60069"/>
  <c r="O188" i="60069"/>
  <c r="O189" i="60069"/>
  <c r="O190" i="60069"/>
  <c r="O191" i="60069"/>
  <c r="O192" i="60069"/>
  <c r="O193" i="60069"/>
  <c r="O194" i="60069"/>
  <c r="O195" i="60069"/>
  <c r="O196" i="60069"/>
  <c r="O197" i="60069"/>
  <c r="O198" i="60069"/>
  <c r="O199" i="60069"/>
  <c r="O200" i="60069"/>
  <c r="O201" i="60069"/>
  <c r="O202" i="60069"/>
  <c r="O173" i="60069"/>
  <c r="M174" i="60069"/>
  <c r="M175" i="60069"/>
  <c r="M176" i="60069"/>
  <c r="M177" i="60069"/>
  <c r="M178" i="60069"/>
  <c r="M179" i="60069"/>
  <c r="M180" i="60069"/>
  <c r="M181" i="60069"/>
  <c r="M182" i="60069"/>
  <c r="M183" i="60069"/>
  <c r="M184" i="60069"/>
  <c r="M185" i="60069"/>
  <c r="M186" i="60069"/>
  <c r="M187" i="60069"/>
  <c r="M188" i="60069"/>
  <c r="M189" i="60069"/>
  <c r="M190" i="60069"/>
  <c r="M191" i="60069"/>
  <c r="M192" i="60069"/>
  <c r="M193" i="60069"/>
  <c r="M194" i="60069"/>
  <c r="M195" i="60069"/>
  <c r="M196" i="60069"/>
  <c r="M197" i="60069"/>
  <c r="M198" i="60069"/>
  <c r="M199" i="60069"/>
  <c r="M200" i="60069"/>
  <c r="M201" i="60069"/>
  <c r="M202" i="60069"/>
  <c r="M173" i="60069"/>
  <c r="K174" i="60069"/>
  <c r="K175" i="60069"/>
  <c r="K176" i="60069"/>
  <c r="K177" i="60069"/>
  <c r="K178" i="60069"/>
  <c r="K179" i="60069"/>
  <c r="K180" i="60069"/>
  <c r="K181" i="60069"/>
  <c r="K182" i="60069"/>
  <c r="K183" i="60069"/>
  <c r="K184" i="60069"/>
  <c r="K185" i="60069"/>
  <c r="K186" i="60069"/>
  <c r="K187" i="60069"/>
  <c r="K188" i="60069"/>
  <c r="K189" i="60069"/>
  <c r="K190" i="60069"/>
  <c r="K191" i="60069"/>
  <c r="K192" i="60069"/>
  <c r="K193" i="60069"/>
  <c r="K194" i="60069"/>
  <c r="K195" i="60069"/>
  <c r="K196" i="60069"/>
  <c r="K197" i="60069"/>
  <c r="K198" i="60069"/>
  <c r="K199" i="60069"/>
  <c r="K200" i="60069"/>
  <c r="K201" i="60069"/>
  <c r="K202" i="60069"/>
  <c r="K173" i="60069"/>
  <c r="K130" i="60074"/>
  <c r="K134" i="60074"/>
  <c r="AC139" i="60069"/>
  <c r="AC140" i="60069"/>
  <c r="AC141" i="60069"/>
  <c r="AC142" i="60069"/>
  <c r="AC143" i="60069"/>
  <c r="AC144" i="60069"/>
  <c r="AC145" i="60069"/>
  <c r="AC146" i="60069"/>
  <c r="AC147" i="60069"/>
  <c r="AC148" i="60069"/>
  <c r="AC149" i="60069"/>
  <c r="AC150" i="60069"/>
  <c r="AC151" i="60069"/>
  <c r="AC152" i="60069"/>
  <c r="AC153" i="60069"/>
  <c r="AC154" i="60069"/>
  <c r="AC155" i="60069"/>
  <c r="AC156" i="60069"/>
  <c r="AC157" i="60069"/>
  <c r="AC158" i="60069"/>
  <c r="AC159" i="60069"/>
  <c r="AC160" i="60069"/>
  <c r="AC161" i="60069"/>
  <c r="AC162" i="60069"/>
  <c r="AC163" i="60069"/>
  <c r="AC164" i="60069"/>
  <c r="AC165" i="60069"/>
  <c r="AC166" i="60069"/>
  <c r="AC167" i="60069"/>
  <c r="AC138" i="60069"/>
  <c r="AA139" i="60069"/>
  <c r="AA140" i="60069"/>
  <c r="AA141" i="60069"/>
  <c r="AA142" i="60069"/>
  <c r="AA143" i="60069"/>
  <c r="AA144" i="60069"/>
  <c r="AA145" i="60069"/>
  <c r="AA146" i="60069"/>
  <c r="AA147" i="60069"/>
  <c r="AA148" i="60069"/>
  <c r="AA149" i="60069"/>
  <c r="AA150" i="60069"/>
  <c r="AA151" i="60069"/>
  <c r="AA152" i="60069"/>
  <c r="AA153" i="60069"/>
  <c r="AA154" i="60069"/>
  <c r="AA155" i="60069"/>
  <c r="AA156" i="60069"/>
  <c r="AA157" i="60069"/>
  <c r="AA158" i="60069"/>
  <c r="AA159" i="60069"/>
  <c r="AA160" i="60069"/>
  <c r="AA161" i="60069"/>
  <c r="AA162" i="60069"/>
  <c r="AA163" i="60069"/>
  <c r="AA164" i="60069"/>
  <c r="AA165" i="60069"/>
  <c r="AA166" i="60069"/>
  <c r="AA167" i="60069"/>
  <c r="AA138" i="60069"/>
  <c r="Y139" i="60069"/>
  <c r="Y140" i="60069"/>
  <c r="Y141" i="60069"/>
  <c r="Y142" i="60069"/>
  <c r="Y143" i="60069"/>
  <c r="Y144" i="60069"/>
  <c r="Y145" i="60069"/>
  <c r="Y146" i="60069"/>
  <c r="Y147" i="60069"/>
  <c r="Y148" i="60069"/>
  <c r="Y149" i="60069"/>
  <c r="Y150" i="60069"/>
  <c r="Y151" i="60069"/>
  <c r="Y152" i="60069"/>
  <c r="Y153" i="60069"/>
  <c r="Y154" i="60069"/>
  <c r="Y155" i="60069"/>
  <c r="Y156" i="60069"/>
  <c r="Y157" i="60069"/>
  <c r="Y158" i="60069"/>
  <c r="Y159" i="60069"/>
  <c r="Y160" i="60069"/>
  <c r="Y161" i="60069"/>
  <c r="Y162" i="60069"/>
  <c r="Y163" i="60069"/>
  <c r="Y164" i="60069"/>
  <c r="Y165" i="60069"/>
  <c r="Y166" i="60069"/>
  <c r="Y167" i="60069"/>
  <c r="Y138" i="60069"/>
  <c r="W139" i="60069"/>
  <c r="W140" i="60069"/>
  <c r="W141" i="60069"/>
  <c r="W142" i="60069"/>
  <c r="W143" i="60069"/>
  <c r="W144" i="60069"/>
  <c r="W145" i="60069"/>
  <c r="W146" i="60069"/>
  <c r="W147" i="60069"/>
  <c r="W148" i="60069"/>
  <c r="W149" i="60069"/>
  <c r="W150" i="60069"/>
  <c r="W151" i="60069"/>
  <c r="W152" i="60069"/>
  <c r="W153" i="60069"/>
  <c r="W154" i="60069"/>
  <c r="W155" i="60069"/>
  <c r="W156" i="60069"/>
  <c r="W157" i="60069"/>
  <c r="W158" i="60069"/>
  <c r="W159" i="60069"/>
  <c r="W160" i="60069"/>
  <c r="W161" i="60069"/>
  <c r="W162" i="60069"/>
  <c r="W163" i="60069"/>
  <c r="W164" i="60069"/>
  <c r="W165" i="60069"/>
  <c r="W166" i="60069"/>
  <c r="W167" i="60069"/>
  <c r="W138" i="60069"/>
  <c r="U139" i="60069"/>
  <c r="U140" i="60069"/>
  <c r="U141" i="60069"/>
  <c r="U142" i="60069"/>
  <c r="U143" i="60069"/>
  <c r="U144" i="60069"/>
  <c r="U145" i="60069"/>
  <c r="U146" i="60069"/>
  <c r="U147" i="60069"/>
  <c r="U148" i="60069"/>
  <c r="U149" i="60069"/>
  <c r="U150" i="60069"/>
  <c r="U151" i="60069"/>
  <c r="U152" i="60069"/>
  <c r="U153" i="60069"/>
  <c r="U154" i="60069"/>
  <c r="U155" i="60069"/>
  <c r="U156" i="60069"/>
  <c r="U157" i="60069"/>
  <c r="U158" i="60069"/>
  <c r="U159" i="60069"/>
  <c r="U160" i="60069"/>
  <c r="U161" i="60069"/>
  <c r="U162" i="60069"/>
  <c r="U163" i="60069"/>
  <c r="U164" i="60069"/>
  <c r="U165" i="60069"/>
  <c r="U166" i="60069"/>
  <c r="U167" i="60069"/>
  <c r="U138" i="60069"/>
  <c r="S139" i="60069"/>
  <c r="S140" i="60069"/>
  <c r="S142" i="60069"/>
  <c r="S143" i="60069"/>
  <c r="S144" i="60069"/>
  <c r="S145" i="60069"/>
  <c r="S146" i="60069"/>
  <c r="S147" i="60069"/>
  <c r="S148" i="60069"/>
  <c r="S149" i="60069"/>
  <c r="S150" i="60069"/>
  <c r="S151" i="60069"/>
  <c r="S152" i="60069"/>
  <c r="S153" i="60069"/>
  <c r="S154" i="60069"/>
  <c r="S155" i="60069"/>
  <c r="S156" i="60069"/>
  <c r="S157" i="60069"/>
  <c r="S158" i="60069"/>
  <c r="S159" i="60069"/>
  <c r="S160" i="60069"/>
  <c r="S161" i="60069"/>
  <c r="S162" i="60069"/>
  <c r="S163" i="60069"/>
  <c r="S164" i="60069"/>
  <c r="S165" i="60069"/>
  <c r="S166" i="60069"/>
  <c r="S167" i="60069"/>
  <c r="S138" i="60069"/>
  <c r="Q139" i="60069"/>
  <c r="Q140" i="60069"/>
  <c r="Q141" i="60069"/>
  <c r="Q142" i="60069"/>
  <c r="Q143" i="60069"/>
  <c r="Q144" i="60069"/>
  <c r="Q145" i="60069"/>
  <c r="Q146" i="60069"/>
  <c r="Q147" i="60069"/>
  <c r="Q148" i="60069"/>
  <c r="Q149" i="60069"/>
  <c r="Q150" i="60069"/>
  <c r="Q151" i="60069"/>
  <c r="Q152" i="60069"/>
  <c r="Q153" i="60069"/>
  <c r="Q154" i="60069"/>
  <c r="Q155" i="60069"/>
  <c r="Q156" i="60069"/>
  <c r="Q157" i="60069"/>
  <c r="Q158" i="60069"/>
  <c r="Q159" i="60069"/>
  <c r="Q160" i="60069"/>
  <c r="Q161" i="60069"/>
  <c r="Q162" i="60069"/>
  <c r="Q163" i="60069"/>
  <c r="Q164" i="60069"/>
  <c r="Q165" i="60069"/>
  <c r="Q166" i="60069"/>
  <c r="Q167" i="60069"/>
  <c r="Q138" i="60069"/>
  <c r="O139" i="60069"/>
  <c r="O140" i="60069"/>
  <c r="O141" i="60069"/>
  <c r="O142" i="60069"/>
  <c r="O143" i="60069"/>
  <c r="O144" i="60069"/>
  <c r="O145" i="60069"/>
  <c r="O146" i="60069"/>
  <c r="O147" i="60069"/>
  <c r="O148" i="60069"/>
  <c r="O149" i="60069"/>
  <c r="O150" i="60069"/>
  <c r="O151" i="60069"/>
  <c r="O152" i="60069"/>
  <c r="O153" i="60069"/>
  <c r="O154" i="60069"/>
  <c r="O155" i="60069"/>
  <c r="O156" i="60069"/>
  <c r="O157" i="60069"/>
  <c r="O158" i="60069"/>
  <c r="O159" i="60069"/>
  <c r="O160" i="60069"/>
  <c r="O161" i="60069"/>
  <c r="O162" i="60069"/>
  <c r="O163" i="60069"/>
  <c r="O164" i="60069"/>
  <c r="O165" i="60069"/>
  <c r="O166" i="60069"/>
  <c r="O167" i="60069"/>
  <c r="O138" i="60069"/>
  <c r="M139" i="60069"/>
  <c r="M140" i="60069"/>
  <c r="M141" i="60069"/>
  <c r="M142" i="60069"/>
  <c r="M143" i="60069"/>
  <c r="M144" i="60069"/>
  <c r="M145" i="60069"/>
  <c r="M146" i="60069"/>
  <c r="M147" i="60069"/>
  <c r="M148" i="60069"/>
  <c r="M149" i="60069"/>
  <c r="M150" i="60069"/>
  <c r="M151" i="60069"/>
  <c r="M152" i="60069"/>
  <c r="M153" i="60069"/>
  <c r="M154" i="60069"/>
  <c r="M155" i="60069"/>
  <c r="M156" i="60069"/>
  <c r="M157" i="60069"/>
  <c r="M158" i="60069"/>
  <c r="M159" i="60069"/>
  <c r="M160" i="60069"/>
  <c r="M161" i="60069"/>
  <c r="M162" i="60069"/>
  <c r="M163" i="60069"/>
  <c r="M164" i="60069"/>
  <c r="M165" i="60069"/>
  <c r="M166" i="60069"/>
  <c r="M167" i="60069"/>
  <c r="M138" i="60069"/>
  <c r="K139" i="60069"/>
  <c r="K140" i="60069"/>
  <c r="K141" i="60069"/>
  <c r="K142" i="60069"/>
  <c r="K143" i="60069"/>
  <c r="K144" i="60069"/>
  <c r="K145" i="60069"/>
  <c r="K146" i="60069"/>
  <c r="K147" i="60069"/>
  <c r="K148" i="60069"/>
  <c r="K149" i="60069"/>
  <c r="K150" i="60069"/>
  <c r="K151" i="60069"/>
  <c r="K152" i="60069"/>
  <c r="K153" i="60069"/>
  <c r="K154" i="60069"/>
  <c r="K155" i="60069"/>
  <c r="K156" i="60069"/>
  <c r="K157" i="60069"/>
  <c r="K158" i="60069"/>
  <c r="K159" i="60069"/>
  <c r="K160" i="60069"/>
  <c r="K161" i="60069"/>
  <c r="K162" i="60069"/>
  <c r="K163" i="60069"/>
  <c r="K164" i="60069"/>
  <c r="K165" i="60069"/>
  <c r="K166" i="60069"/>
  <c r="K167" i="60069"/>
  <c r="K138" i="60069"/>
  <c r="E128" i="60074"/>
  <c r="E129" i="60074"/>
  <c r="E130" i="60074"/>
  <c r="E131" i="60074"/>
  <c r="E133" i="60074"/>
  <c r="E136" i="60074"/>
  <c r="B96" i="60069"/>
  <c r="B130" i="308"/>
  <c r="B95" i="60069"/>
  <c r="B129" i="308"/>
  <c r="B126" i="308"/>
  <c r="B125" i="308"/>
  <c r="B122" i="308"/>
  <c r="B121" i="308"/>
  <c r="B118" i="308"/>
  <c r="B117" i="308"/>
  <c r="B114" i="308"/>
  <c r="B113" i="308"/>
  <c r="B110" i="308"/>
  <c r="B109" i="308"/>
  <c r="B105" i="308"/>
  <c r="G76" i="60069"/>
  <c r="A97" i="60069"/>
  <c r="A131" i="308"/>
  <c r="A95" i="60069"/>
  <c r="A129" i="308"/>
  <c r="A127" i="308"/>
  <c r="A121" i="308"/>
  <c r="A119" i="308"/>
  <c r="A115" i="308"/>
  <c r="A113" i="308"/>
  <c r="A111" i="308"/>
  <c r="B231" i="60069"/>
  <c r="B232" i="60069"/>
  <c r="C232" i="60069"/>
  <c r="B233" i="60069"/>
  <c r="C233" i="60069"/>
  <c r="B234" i="60069"/>
  <c r="C234" i="60069"/>
  <c r="B235" i="60069"/>
  <c r="C235" i="60069"/>
  <c r="A236" i="60069"/>
  <c r="B236" i="60069"/>
  <c r="C236" i="60069"/>
  <c r="A237" i="60069"/>
  <c r="B237" i="60069"/>
  <c r="C237" i="60069"/>
  <c r="C198" i="60069"/>
  <c r="B199" i="60069"/>
  <c r="C199" i="60069"/>
  <c r="B200" i="60069"/>
  <c r="C200" i="60069"/>
  <c r="B201" i="60069"/>
  <c r="C201" i="60069"/>
  <c r="B202" i="60069"/>
  <c r="C202" i="60069"/>
  <c r="E119" i="60074"/>
  <c r="B165" i="60069"/>
  <c r="B166" i="60069"/>
  <c r="B167" i="60069"/>
  <c r="C167" i="60069"/>
  <c r="A105" i="308"/>
  <c r="E89" i="60074"/>
  <c r="A30" i="60069"/>
  <c r="A31" i="60069"/>
  <c r="B31" i="60069"/>
  <c r="C31" i="60069"/>
  <c r="A32" i="60069"/>
  <c r="B32" i="60069"/>
  <c r="C32" i="60069"/>
  <c r="A33" i="60069"/>
  <c r="B33" i="60069"/>
  <c r="C33" i="60069"/>
  <c r="A34" i="60069"/>
  <c r="B34" i="60069"/>
  <c r="C34" i="60069"/>
  <c r="F152" i="60069"/>
  <c r="N101" i="308"/>
  <c r="F153" i="60069"/>
  <c r="N103" i="308"/>
  <c r="F5" i="60068"/>
  <c r="F6" i="60068"/>
  <c r="F7" i="60068"/>
  <c r="F8" i="60068"/>
  <c r="F9" i="60068"/>
  <c r="F10" i="60068"/>
  <c r="F11" i="60068"/>
  <c r="F12" i="60068"/>
  <c r="J12" i="60068"/>
  <c r="F13" i="60068"/>
  <c r="F14" i="60068"/>
  <c r="F15" i="60068"/>
  <c r="F16" i="60068"/>
  <c r="F17" i="60068"/>
  <c r="F18" i="60068"/>
  <c r="F19" i="60068"/>
  <c r="F20" i="60068"/>
  <c r="F21" i="60068"/>
  <c r="F22" i="60068"/>
  <c r="F23" i="60068"/>
  <c r="F24" i="60068"/>
  <c r="F25" i="60068"/>
  <c r="F26" i="60068"/>
  <c r="F27" i="60068"/>
  <c r="F28" i="60068"/>
  <c r="F29" i="60068"/>
  <c r="F30" i="60068"/>
  <c r="F31" i="60068"/>
  <c r="F32" i="60068"/>
  <c r="F33" i="60068"/>
  <c r="F34" i="60068"/>
  <c r="H15" i="60068"/>
  <c r="J15" i="60068"/>
  <c r="E49" i="308"/>
  <c r="I18" i="60068"/>
  <c r="F52" i="308"/>
  <c r="H20" i="60068"/>
  <c r="G54" i="308"/>
  <c r="J21" i="60068"/>
  <c r="F39" i="60068"/>
  <c r="F40" i="60068"/>
  <c r="F41" i="60068"/>
  <c r="F42" i="60068"/>
  <c r="F43" i="60068"/>
  <c r="F44" i="60068"/>
  <c r="F45" i="60068"/>
  <c r="F46" i="60068"/>
  <c r="F47" i="60068"/>
  <c r="F48" i="60068"/>
  <c r="F49" i="60068"/>
  <c r="F50" i="60068"/>
  <c r="F51" i="60068"/>
  <c r="F52" i="60068"/>
  <c r="F53" i="60068"/>
  <c r="I53" i="60068"/>
  <c r="I53" i="308"/>
  <c r="F54" i="60068"/>
  <c r="I54" i="60068"/>
  <c r="I54" i="308"/>
  <c r="F55" i="60068"/>
  <c r="I55" i="60068"/>
  <c r="I55" i="308"/>
  <c r="F56" i="60068"/>
  <c r="F73" i="60068"/>
  <c r="F74" i="60068"/>
  <c r="F75" i="60068"/>
  <c r="F80" i="60068"/>
  <c r="F78" i="60068"/>
  <c r="F77" i="60068"/>
  <c r="F79" i="60068"/>
  <c r="F76" i="60068"/>
  <c r="F81" i="60068"/>
  <c r="F82" i="60068"/>
  <c r="F83" i="60068"/>
  <c r="F84" i="60068"/>
  <c r="F85" i="60068"/>
  <c r="F86" i="60068"/>
  <c r="F87" i="60068"/>
  <c r="F88" i="60068"/>
  <c r="F89" i="60068"/>
  <c r="F90" i="60068"/>
  <c r="F91" i="60068"/>
  <c r="F92" i="60068"/>
  <c r="F93" i="60068"/>
  <c r="F94" i="60068"/>
  <c r="F95" i="60068"/>
  <c r="F96" i="60068"/>
  <c r="F97" i="60068"/>
  <c r="F98" i="60068"/>
  <c r="F99" i="60068"/>
  <c r="F100" i="60068"/>
  <c r="F101" i="60068"/>
  <c r="F102" i="60068"/>
  <c r="H80" i="60068"/>
  <c r="H76" i="60068"/>
  <c r="H55" i="60074"/>
  <c r="H89" i="60068"/>
  <c r="H68" i="60074"/>
  <c r="H108" i="60068"/>
  <c r="H109" i="60068"/>
  <c r="H110" i="60068"/>
  <c r="H111" i="60068"/>
  <c r="H112" i="60068"/>
  <c r="H113" i="60068"/>
  <c r="H114" i="60068"/>
  <c r="H117" i="60068"/>
  <c r="H118" i="60068"/>
  <c r="H119" i="60068"/>
  <c r="H120" i="60068"/>
  <c r="H121" i="60068"/>
  <c r="H122" i="60068"/>
  <c r="H123" i="60068"/>
  <c r="H124" i="60068"/>
  <c r="D124" i="60068"/>
  <c r="F124" i="60068"/>
  <c r="O55" i="308"/>
  <c r="H125" i="60068"/>
  <c r="E125" i="60068"/>
  <c r="N56" i="308"/>
  <c r="H115" i="60068"/>
  <c r="D119" i="60068"/>
  <c r="F119" i="60068"/>
  <c r="O50" i="308"/>
  <c r="H116" i="60068"/>
  <c r="H143" i="60068"/>
  <c r="H144" i="60068"/>
  <c r="H145" i="60068"/>
  <c r="H146" i="60068"/>
  <c r="H147" i="60068"/>
  <c r="H148" i="60068"/>
  <c r="H149" i="60068"/>
  <c r="H150" i="60068"/>
  <c r="H152" i="60068"/>
  <c r="H153" i="60068"/>
  <c r="H154" i="60068"/>
  <c r="H155" i="60068"/>
  <c r="H156" i="60068"/>
  <c r="H157" i="60068"/>
  <c r="H158" i="60068"/>
  <c r="H159" i="60068"/>
  <c r="H160" i="60068"/>
  <c r="H161" i="60068"/>
  <c r="H162" i="60068"/>
  <c r="H163" i="60068"/>
  <c r="H164" i="60068"/>
  <c r="H165" i="60068"/>
  <c r="H166" i="60068"/>
  <c r="H167" i="60068"/>
  <c r="H168" i="60068"/>
  <c r="H169" i="60068"/>
  <c r="H170" i="60068"/>
  <c r="H171" i="60068"/>
  <c r="H172" i="60068"/>
  <c r="D150" i="60068"/>
  <c r="S46" i="308"/>
  <c r="D159" i="60068"/>
  <c r="S55" i="308"/>
  <c r="H54" i="60068"/>
  <c r="E54" i="60074"/>
  <c r="D198" i="60068"/>
  <c r="Q59" i="60074"/>
  <c r="D199" i="60068"/>
  <c r="Q60" i="60074"/>
  <c r="D200" i="60068"/>
  <c r="Q61" i="60074"/>
  <c r="D201" i="60068"/>
  <c r="Q62" i="60074"/>
  <c r="D202" i="60068"/>
  <c r="Q63" i="60074"/>
  <c r="D203" i="60068"/>
  <c r="Q64" i="60074"/>
  <c r="D204" i="60068"/>
  <c r="Q65" i="60074"/>
  <c r="D205" i="60068"/>
  <c r="Q66" i="60074"/>
  <c r="D206" i="60068"/>
  <c r="F206" i="60068"/>
  <c r="U67" i="308"/>
  <c r="E198" i="60068"/>
  <c r="T59" i="308"/>
  <c r="E199" i="60068"/>
  <c r="T60" i="308"/>
  <c r="E200" i="60068"/>
  <c r="T61" i="308"/>
  <c r="E201" i="60068"/>
  <c r="T62" i="308"/>
  <c r="E202" i="60068"/>
  <c r="T63" i="308"/>
  <c r="E203" i="60068"/>
  <c r="E204" i="60068"/>
  <c r="T65" i="308"/>
  <c r="E205" i="60068"/>
  <c r="T66" i="308"/>
  <c r="E206" i="60068"/>
  <c r="T67" i="308"/>
  <c r="E207" i="60068"/>
  <c r="T68" i="308"/>
  <c r="J54" i="60068"/>
  <c r="H54" i="308"/>
  <c r="J55" i="60068"/>
  <c r="H55" i="308"/>
  <c r="D72" i="308"/>
  <c r="E194" i="60067"/>
  <c r="T21" i="308"/>
  <c r="E199" i="60067"/>
  <c r="T26" i="308"/>
  <c r="E201" i="60067"/>
  <c r="T28" i="308"/>
  <c r="E203" i="60067"/>
  <c r="T30" i="308"/>
  <c r="E205" i="60067"/>
  <c r="T32" i="308"/>
  <c r="E206" i="60067"/>
  <c r="T33" i="308"/>
  <c r="E207" i="60067"/>
  <c r="T34" i="308"/>
  <c r="E164" i="60067"/>
  <c r="Q26" i="308"/>
  <c r="E165" i="60067"/>
  <c r="Q27" i="308"/>
  <c r="E166" i="60067"/>
  <c r="Q28" i="308"/>
  <c r="E167" i="60067"/>
  <c r="Q29" i="308"/>
  <c r="E168" i="60067"/>
  <c r="Q30" i="308"/>
  <c r="E169" i="60067"/>
  <c r="Q31" i="308"/>
  <c r="E171" i="60067"/>
  <c r="Q33" i="308"/>
  <c r="N21" i="308"/>
  <c r="E129" i="60067"/>
  <c r="N26" i="308"/>
  <c r="E130" i="60067"/>
  <c r="N27" i="308"/>
  <c r="E134" i="60067"/>
  <c r="N31" i="308"/>
  <c r="E135" i="60067"/>
  <c r="N32" i="308"/>
  <c r="F74" i="60067"/>
  <c r="F75" i="60067"/>
  <c r="F76" i="60067"/>
  <c r="F77" i="60067"/>
  <c r="F78" i="60067"/>
  <c r="F73" i="60067"/>
  <c r="F79" i="60067"/>
  <c r="F80" i="60067"/>
  <c r="F81" i="60067"/>
  <c r="F82" i="60067"/>
  <c r="F83" i="60067"/>
  <c r="F84" i="60067"/>
  <c r="F85" i="60067"/>
  <c r="F86" i="60067"/>
  <c r="F87" i="60067"/>
  <c r="F88" i="60067"/>
  <c r="F89" i="60067"/>
  <c r="F90" i="60067"/>
  <c r="F91" i="60067"/>
  <c r="F92" i="60067"/>
  <c r="F93" i="60067"/>
  <c r="F94" i="60067"/>
  <c r="F95" i="60067"/>
  <c r="F96" i="60067"/>
  <c r="F97" i="60067"/>
  <c r="F98" i="60067"/>
  <c r="F99" i="60067"/>
  <c r="F100" i="60067"/>
  <c r="F101" i="60067"/>
  <c r="F102" i="60067"/>
  <c r="H77" i="60067"/>
  <c r="J77" i="60067"/>
  <c r="K9" i="308"/>
  <c r="F40" i="60067"/>
  <c r="F41" i="60067"/>
  <c r="F42" i="60067"/>
  <c r="F43" i="60067"/>
  <c r="F44" i="60067"/>
  <c r="F45" i="60067"/>
  <c r="F46" i="60067"/>
  <c r="F47" i="60067"/>
  <c r="F48" i="60067"/>
  <c r="F39" i="60067"/>
  <c r="F7" i="60067"/>
  <c r="F8" i="60067"/>
  <c r="F9" i="60067"/>
  <c r="F10" i="60067"/>
  <c r="F12" i="60067"/>
  <c r="F13" i="60067"/>
  <c r="F14" i="60067"/>
  <c r="F11" i="60067"/>
  <c r="A39" i="60069"/>
  <c r="A73" i="308"/>
  <c r="B39" i="60069"/>
  <c r="B73" i="308"/>
  <c r="A74" i="308"/>
  <c r="B74" i="308"/>
  <c r="A41" i="60069"/>
  <c r="A75" i="308"/>
  <c r="B75" i="308"/>
  <c r="A76" i="308"/>
  <c r="B76" i="308"/>
  <c r="A43" i="60069"/>
  <c r="A77" i="308"/>
  <c r="B77" i="308"/>
  <c r="A78" i="308"/>
  <c r="B78" i="308"/>
  <c r="A45" i="60069"/>
  <c r="A79" i="308"/>
  <c r="B79" i="308"/>
  <c r="A80" i="308"/>
  <c r="B80" i="308"/>
  <c r="A47" i="60069"/>
  <c r="B81" i="308"/>
  <c r="A82" i="308"/>
  <c r="B82" i="308"/>
  <c r="A49" i="60069"/>
  <c r="A83" i="308"/>
  <c r="B83" i="308"/>
  <c r="A84" i="308"/>
  <c r="B84" i="308"/>
  <c r="A51" i="60069"/>
  <c r="A85" i="308"/>
  <c r="B85" i="308"/>
  <c r="A86" i="308"/>
  <c r="B86" i="308"/>
  <c r="A53" i="60069"/>
  <c r="A87" i="308"/>
  <c r="B87" i="308"/>
  <c r="A88" i="308"/>
  <c r="B88" i="308"/>
  <c r="A55" i="60069"/>
  <c r="A89" i="308"/>
  <c r="B89" i="308"/>
  <c r="A90" i="308"/>
  <c r="B90" i="308"/>
  <c r="A57" i="60069"/>
  <c r="A91" i="308"/>
  <c r="B91" i="308"/>
  <c r="A92" i="308"/>
  <c r="B92" i="308"/>
  <c r="A59" i="60069"/>
  <c r="A93" i="308"/>
  <c r="B93" i="308"/>
  <c r="A94" i="308"/>
  <c r="B94" i="308"/>
  <c r="A61" i="60069"/>
  <c r="A95" i="308"/>
  <c r="B95" i="308"/>
  <c r="A96" i="308"/>
  <c r="B96" i="308"/>
  <c r="A63" i="60069"/>
  <c r="A97" i="308"/>
  <c r="B97" i="308"/>
  <c r="A98" i="308"/>
  <c r="B98" i="308"/>
  <c r="A65" i="60069"/>
  <c r="A99" i="308"/>
  <c r="B99" i="308"/>
  <c r="A100" i="308"/>
  <c r="B100" i="308"/>
  <c r="A67" i="60069"/>
  <c r="A101" i="308"/>
  <c r="B101" i="308"/>
  <c r="A102" i="308"/>
  <c r="B102" i="308"/>
  <c r="A69" i="60069"/>
  <c r="A103" i="308"/>
  <c r="B103" i="308"/>
  <c r="A104" i="308"/>
  <c r="B104" i="308"/>
  <c r="A106" i="308"/>
  <c r="B106" i="308"/>
  <c r="D207" i="60068"/>
  <c r="Q68" i="60074"/>
  <c r="D190" i="60067"/>
  <c r="F190" i="60067"/>
  <c r="U17" i="308"/>
  <c r="D191" i="60067"/>
  <c r="F191" i="60067"/>
  <c r="U18" i="308"/>
  <c r="D192" i="60067"/>
  <c r="Q31" i="60074"/>
  <c r="D193" i="60067"/>
  <c r="F193" i="60067"/>
  <c r="U20" i="308"/>
  <c r="K29" i="60074"/>
  <c r="D194" i="60067"/>
  <c r="V21" i="308"/>
  <c r="D195" i="60067"/>
  <c r="Q28" i="60074"/>
  <c r="D197" i="60067"/>
  <c r="Q26" i="60074"/>
  <c r="F128" i="60067"/>
  <c r="O25" i="308"/>
  <c r="N25" i="60074"/>
  <c r="D198" i="60067"/>
  <c r="Q25" i="60074"/>
  <c r="D199" i="60067"/>
  <c r="F199" i="60067"/>
  <c r="U26" i="308"/>
  <c r="D130" i="60067"/>
  <c r="K23" i="60074"/>
  <c r="D165" i="60067"/>
  <c r="N23" i="60074"/>
  <c r="D201" i="60067"/>
  <c r="F201" i="60067"/>
  <c r="U28" i="308"/>
  <c r="D167" i="60067"/>
  <c r="N21" i="60074"/>
  <c r="D133" i="60067"/>
  <c r="F133" i="60067"/>
  <c r="O30" i="308"/>
  <c r="D203" i="60067"/>
  <c r="V30" i="308"/>
  <c r="D134" i="60067"/>
  <c r="P31" i="308"/>
  <c r="D169" i="60067"/>
  <c r="N19" i="60074"/>
  <c r="D205" i="60067"/>
  <c r="F205" i="60067"/>
  <c r="U32" i="308"/>
  <c r="D136" i="60067"/>
  <c r="F136" i="60067"/>
  <c r="O33" i="308"/>
  <c r="D171" i="60067"/>
  <c r="N17" i="60074"/>
  <c r="D137" i="60067"/>
  <c r="F137" i="60067"/>
  <c r="O34" i="308"/>
  <c r="D207" i="60067"/>
  <c r="V34" i="308"/>
  <c r="H6" i="60068"/>
  <c r="B47" i="60074"/>
  <c r="H12" i="60068"/>
  <c r="G46" i="308"/>
  <c r="B39" i="308"/>
  <c r="B40" i="308"/>
  <c r="B41" i="308"/>
  <c r="B42" i="308"/>
  <c r="B43" i="308"/>
  <c r="B44" i="308"/>
  <c r="B45" i="308"/>
  <c r="B46" i="308"/>
  <c r="B47" i="308"/>
  <c r="B48" i="308"/>
  <c r="B49" i="308"/>
  <c r="B50" i="308"/>
  <c r="B51" i="308"/>
  <c r="B52" i="308"/>
  <c r="B53" i="308"/>
  <c r="B54" i="308"/>
  <c r="B55" i="308"/>
  <c r="B56" i="308"/>
  <c r="B57" i="308"/>
  <c r="B58" i="308"/>
  <c r="B59" i="308"/>
  <c r="B60" i="308"/>
  <c r="B61" i="308"/>
  <c r="B62" i="308"/>
  <c r="B63" i="308"/>
  <c r="B64" i="308"/>
  <c r="B65" i="308"/>
  <c r="B66" i="308"/>
  <c r="B67" i="308"/>
  <c r="B68" i="308"/>
  <c r="A40" i="308"/>
  <c r="A41" i="308"/>
  <c r="A42" i="308"/>
  <c r="A43" i="308"/>
  <c r="A44" i="308"/>
  <c r="A45" i="308"/>
  <c r="A46" i="308"/>
  <c r="A47" i="308"/>
  <c r="A48" i="308"/>
  <c r="A49" i="308"/>
  <c r="A50" i="308"/>
  <c r="A51" i="308"/>
  <c r="A52" i="308"/>
  <c r="A53" i="308"/>
  <c r="A54" i="308"/>
  <c r="A55" i="308"/>
  <c r="A56" i="308"/>
  <c r="A57" i="308"/>
  <c r="A58" i="308"/>
  <c r="A59" i="308"/>
  <c r="A60" i="308"/>
  <c r="A61" i="308"/>
  <c r="A62" i="308"/>
  <c r="A63" i="308"/>
  <c r="A64" i="308"/>
  <c r="A65" i="308"/>
  <c r="A66" i="308"/>
  <c r="A67" i="308"/>
  <c r="A68" i="308"/>
  <c r="A39" i="308"/>
  <c r="D38" i="308"/>
  <c r="B5" i="308"/>
  <c r="B6" i="308"/>
  <c r="B7" i="308"/>
  <c r="B8" i="308"/>
  <c r="B9" i="308"/>
  <c r="B10" i="308"/>
  <c r="B11" i="308"/>
  <c r="B12" i="308"/>
  <c r="B13" i="308"/>
  <c r="B14" i="308"/>
  <c r="B15" i="308"/>
  <c r="B16" i="308"/>
  <c r="B17" i="308"/>
  <c r="B18" i="308"/>
  <c r="B19" i="308"/>
  <c r="B20" i="308"/>
  <c r="B21" i="308"/>
  <c r="B22" i="308"/>
  <c r="B23" i="308"/>
  <c r="B24" i="308"/>
  <c r="B25" i="308"/>
  <c r="B26" i="308"/>
  <c r="B27" i="308"/>
  <c r="B28" i="308"/>
  <c r="B29" i="308"/>
  <c r="B30" i="308"/>
  <c r="B31" i="308"/>
  <c r="B32" i="308"/>
  <c r="B33" i="308"/>
  <c r="B34" i="308"/>
  <c r="A6" i="308"/>
  <c r="A7" i="308"/>
  <c r="A8" i="308"/>
  <c r="A9" i="308"/>
  <c r="A10" i="308"/>
  <c r="A11" i="308"/>
  <c r="A12" i="308"/>
  <c r="A13" i="308"/>
  <c r="A14" i="308"/>
  <c r="A15" i="308"/>
  <c r="A16" i="308"/>
  <c r="A17" i="308"/>
  <c r="A18" i="308"/>
  <c r="A19" i="308"/>
  <c r="A20" i="308"/>
  <c r="A21" i="308"/>
  <c r="A22" i="308"/>
  <c r="A23" i="308"/>
  <c r="A24" i="308"/>
  <c r="A25" i="308"/>
  <c r="A26" i="308"/>
  <c r="A27" i="308"/>
  <c r="A28" i="308"/>
  <c r="A29" i="308"/>
  <c r="A30" i="308"/>
  <c r="A31" i="308"/>
  <c r="A32" i="308"/>
  <c r="A33" i="308"/>
  <c r="A34" i="308"/>
  <c r="A5" i="308"/>
  <c r="A208" i="60069"/>
  <c r="A173" i="60069"/>
  <c r="A138" i="60069"/>
  <c r="A103" i="60069"/>
  <c r="A5" i="60069"/>
  <c r="B208" i="60069"/>
  <c r="C208" i="60069"/>
  <c r="I207" i="60069"/>
  <c r="J179" i="60068"/>
  <c r="J180" i="60068"/>
  <c r="J181" i="60068"/>
  <c r="J182" i="60068"/>
  <c r="J183" i="60068"/>
  <c r="J184" i="60068"/>
  <c r="J185" i="60068"/>
  <c r="J186" i="60068"/>
  <c r="J187" i="60068"/>
  <c r="J189" i="60068"/>
  <c r="J190" i="60068"/>
  <c r="J191" i="60068"/>
  <c r="J192" i="60068"/>
  <c r="J193" i="60068"/>
  <c r="J194" i="60068"/>
  <c r="J195" i="60068"/>
  <c r="J196" i="60068"/>
  <c r="J197" i="60068"/>
  <c r="J198" i="60068"/>
  <c r="J199" i="60068"/>
  <c r="J200" i="60068"/>
  <c r="J201" i="60068"/>
  <c r="J202" i="60068"/>
  <c r="J203" i="60068"/>
  <c r="J204" i="60068"/>
  <c r="J205" i="60068"/>
  <c r="J206" i="60068"/>
  <c r="J207" i="60068"/>
  <c r="J178" i="60068"/>
  <c r="L179" i="60068"/>
  <c r="L180" i="60068"/>
  <c r="L181" i="60068"/>
  <c r="L182" i="60068"/>
  <c r="L183" i="60068"/>
  <c r="L184" i="60068"/>
  <c r="L185" i="60068"/>
  <c r="L186" i="60068"/>
  <c r="L187" i="60068"/>
  <c r="L188" i="60068"/>
  <c r="L189" i="60068"/>
  <c r="L190" i="60068"/>
  <c r="L191" i="60068"/>
  <c r="L192" i="60068"/>
  <c r="L193" i="60068"/>
  <c r="L194" i="60068"/>
  <c r="L195" i="60068"/>
  <c r="L196" i="60068"/>
  <c r="L197" i="60068"/>
  <c r="L198" i="60068"/>
  <c r="L199" i="60068"/>
  <c r="L200" i="60068"/>
  <c r="L201" i="60068"/>
  <c r="L202" i="60068"/>
  <c r="L203" i="60068"/>
  <c r="L204" i="60068"/>
  <c r="L205" i="60068"/>
  <c r="L206" i="60068"/>
  <c r="L207" i="60068"/>
  <c r="L178" i="60068"/>
  <c r="N158" i="60068"/>
  <c r="N159" i="60068"/>
  <c r="N160" i="60068"/>
  <c r="N161" i="60068"/>
  <c r="N162" i="60068"/>
  <c r="N163" i="60068"/>
  <c r="N164" i="60068"/>
  <c r="N165" i="60068"/>
  <c r="N166" i="60068"/>
  <c r="N167" i="60068"/>
  <c r="N168" i="60068"/>
  <c r="N169" i="60068"/>
  <c r="N170" i="60068"/>
  <c r="N171" i="60068"/>
  <c r="N172" i="60068"/>
  <c r="T109" i="60068"/>
  <c r="T110" i="60068"/>
  <c r="T111" i="60068"/>
  <c r="T112" i="60068"/>
  <c r="T113" i="60068"/>
  <c r="T114" i="60068"/>
  <c r="T115" i="60068"/>
  <c r="T116" i="60068"/>
  <c r="T117" i="60068"/>
  <c r="T118" i="60068"/>
  <c r="T119" i="60068"/>
  <c r="T120" i="60068"/>
  <c r="T121" i="60068"/>
  <c r="T122" i="60068"/>
  <c r="T123" i="60068"/>
  <c r="T124" i="60068"/>
  <c r="T125" i="60068"/>
  <c r="T126" i="60068"/>
  <c r="T127" i="60068"/>
  <c r="T128" i="60068"/>
  <c r="T129" i="60068"/>
  <c r="T130" i="60068"/>
  <c r="T131" i="60068"/>
  <c r="T132" i="60068"/>
  <c r="T133" i="60068"/>
  <c r="T134" i="60068"/>
  <c r="T135" i="60068"/>
  <c r="T136" i="60068"/>
  <c r="T108" i="60068"/>
  <c r="R109" i="60068"/>
  <c r="R110" i="60068"/>
  <c r="R111" i="60068"/>
  <c r="R112" i="60068"/>
  <c r="R113" i="60068"/>
  <c r="R114" i="60068"/>
  <c r="R115" i="60068"/>
  <c r="R116" i="60068"/>
  <c r="R117" i="60068"/>
  <c r="R118" i="60068"/>
  <c r="R119" i="60068"/>
  <c r="R120" i="60068"/>
  <c r="R121" i="60068"/>
  <c r="R122" i="60068"/>
  <c r="R123" i="60068"/>
  <c r="R124" i="60068"/>
  <c r="R125" i="60068"/>
  <c r="R126" i="60068"/>
  <c r="R127" i="60068"/>
  <c r="R128" i="60068"/>
  <c r="R129" i="60068"/>
  <c r="R130" i="60068"/>
  <c r="R131" i="60068"/>
  <c r="R132" i="60068"/>
  <c r="R133" i="60068"/>
  <c r="R134" i="60068"/>
  <c r="R135" i="60068"/>
  <c r="R136" i="60068"/>
  <c r="R137" i="60068"/>
  <c r="R108" i="60068"/>
  <c r="B173" i="60069"/>
  <c r="C173" i="60069"/>
  <c r="I172" i="60069"/>
  <c r="B138" i="60069"/>
  <c r="C138" i="60069"/>
  <c r="B179" i="60068"/>
  <c r="B180" i="60068"/>
  <c r="B181" i="60068"/>
  <c r="B182" i="60068"/>
  <c r="B183" i="60068"/>
  <c r="B184" i="60068"/>
  <c r="B185" i="60068"/>
  <c r="B186" i="60068"/>
  <c r="B187" i="60068"/>
  <c r="B188" i="60068"/>
  <c r="B189" i="60068"/>
  <c r="B190" i="60068"/>
  <c r="B191" i="60068"/>
  <c r="B192" i="60068"/>
  <c r="B193" i="60068"/>
  <c r="B194" i="60068"/>
  <c r="B195" i="60068"/>
  <c r="B196" i="60068"/>
  <c r="B197" i="60068"/>
  <c r="B198" i="60068"/>
  <c r="B199" i="60068"/>
  <c r="B200" i="60068"/>
  <c r="B201" i="60068"/>
  <c r="B202" i="60068"/>
  <c r="B203" i="60068"/>
  <c r="B204" i="60068"/>
  <c r="B205" i="60068"/>
  <c r="B206" i="60068"/>
  <c r="B207" i="60068"/>
  <c r="A179" i="60068"/>
  <c r="A180" i="60068"/>
  <c r="A181" i="60068"/>
  <c r="A182" i="60068"/>
  <c r="A183" i="60068"/>
  <c r="A184" i="60068"/>
  <c r="A185" i="60068"/>
  <c r="A186" i="60068"/>
  <c r="A187" i="60068"/>
  <c r="A188" i="60068"/>
  <c r="A189" i="60068"/>
  <c r="A190" i="60068"/>
  <c r="A191" i="60068"/>
  <c r="A192" i="60068"/>
  <c r="A193" i="60068"/>
  <c r="A194" i="60068"/>
  <c r="A195" i="60068"/>
  <c r="A196" i="60068"/>
  <c r="A197" i="60068"/>
  <c r="A198" i="60068"/>
  <c r="A199" i="60068"/>
  <c r="A200" i="60068"/>
  <c r="A201" i="60068"/>
  <c r="A202" i="60068"/>
  <c r="A203" i="60068"/>
  <c r="A204" i="60068"/>
  <c r="A205" i="60068"/>
  <c r="A206" i="60068"/>
  <c r="A207" i="60068"/>
  <c r="B178" i="60068"/>
  <c r="A178" i="60068"/>
  <c r="B144" i="60068"/>
  <c r="B145" i="60068"/>
  <c r="B146" i="60068"/>
  <c r="B147" i="60068"/>
  <c r="B148" i="60068"/>
  <c r="B149" i="60068"/>
  <c r="B150" i="60068"/>
  <c r="B151" i="60068"/>
  <c r="B152" i="60068"/>
  <c r="B153" i="60068"/>
  <c r="B154" i="60068"/>
  <c r="B155" i="60068"/>
  <c r="B156" i="60068"/>
  <c r="B157" i="60068"/>
  <c r="B158" i="60068"/>
  <c r="B159" i="60068"/>
  <c r="B160" i="60068"/>
  <c r="B161" i="60068"/>
  <c r="B162" i="60068"/>
  <c r="B163" i="60068"/>
  <c r="B164" i="60068"/>
  <c r="B165" i="60068"/>
  <c r="B166" i="60068"/>
  <c r="B167" i="60068"/>
  <c r="B168" i="60068"/>
  <c r="B169" i="60068"/>
  <c r="B170" i="60068"/>
  <c r="B171" i="60068"/>
  <c r="B172" i="60068"/>
  <c r="A144" i="60068"/>
  <c r="A145" i="60068"/>
  <c r="A146" i="60068"/>
  <c r="A147" i="60068"/>
  <c r="A148" i="60068"/>
  <c r="A149" i="60068"/>
  <c r="A150" i="60068"/>
  <c r="A151" i="60068"/>
  <c r="A152" i="60068"/>
  <c r="A153" i="60068"/>
  <c r="A154" i="60068"/>
  <c r="A155" i="60068"/>
  <c r="A156" i="60068"/>
  <c r="A157" i="60068"/>
  <c r="A158" i="60068"/>
  <c r="A159" i="60068"/>
  <c r="A160" i="60068"/>
  <c r="A161" i="60068"/>
  <c r="A162" i="60068"/>
  <c r="A163" i="60068"/>
  <c r="A164" i="60068"/>
  <c r="A165" i="60068"/>
  <c r="A166" i="60068"/>
  <c r="A167" i="60068"/>
  <c r="A168" i="60068"/>
  <c r="A169" i="60068"/>
  <c r="A170" i="60068"/>
  <c r="A171" i="60068"/>
  <c r="A172" i="60068"/>
  <c r="B143" i="60068"/>
  <c r="A143" i="60068"/>
  <c r="B109" i="60068"/>
  <c r="B110" i="60068"/>
  <c r="B111" i="60068"/>
  <c r="B112" i="60068"/>
  <c r="B113" i="60068"/>
  <c r="B114" i="60068"/>
  <c r="B115" i="60068"/>
  <c r="B116" i="60068"/>
  <c r="B117" i="60068"/>
  <c r="B118" i="60068"/>
  <c r="B119" i="60068"/>
  <c r="B120" i="60068"/>
  <c r="B121" i="60068"/>
  <c r="B122" i="60068"/>
  <c r="B123" i="60068"/>
  <c r="B124" i="60068"/>
  <c r="B125" i="60068"/>
  <c r="B126" i="60068"/>
  <c r="B127" i="60068"/>
  <c r="B128" i="60068"/>
  <c r="B129" i="60068"/>
  <c r="B130" i="60068"/>
  <c r="B131" i="60068"/>
  <c r="B132" i="60068"/>
  <c r="B133" i="60068"/>
  <c r="B134" i="60068"/>
  <c r="B135" i="60068"/>
  <c r="B136" i="60068"/>
  <c r="B137" i="60068"/>
  <c r="A109" i="60068"/>
  <c r="A110" i="60068"/>
  <c r="A111" i="60068"/>
  <c r="A112" i="60068"/>
  <c r="A113" i="60068"/>
  <c r="A114" i="60068"/>
  <c r="A115" i="60068"/>
  <c r="A116" i="60068"/>
  <c r="A117" i="60068"/>
  <c r="A118" i="60068"/>
  <c r="A119" i="60068"/>
  <c r="A120" i="60068"/>
  <c r="A121" i="60068"/>
  <c r="A122" i="60068"/>
  <c r="A123" i="60068"/>
  <c r="A124" i="60068"/>
  <c r="A125" i="60068"/>
  <c r="A126" i="60068"/>
  <c r="A127" i="60068"/>
  <c r="A128" i="60068"/>
  <c r="A129" i="60068"/>
  <c r="A130" i="60068"/>
  <c r="A131" i="60068"/>
  <c r="A132" i="60068"/>
  <c r="A133" i="60068"/>
  <c r="A134" i="60068"/>
  <c r="A135" i="60068"/>
  <c r="A136" i="60068"/>
  <c r="A137" i="60068"/>
  <c r="B108" i="60068"/>
  <c r="A108" i="60068"/>
  <c r="B74" i="60068"/>
  <c r="B75" i="60068"/>
  <c r="B76" i="60068"/>
  <c r="B77" i="60068"/>
  <c r="B78" i="60068"/>
  <c r="B79" i="60068"/>
  <c r="B80" i="60068"/>
  <c r="B81" i="60068"/>
  <c r="B82" i="60068"/>
  <c r="B83" i="60068"/>
  <c r="B84" i="60068"/>
  <c r="B85" i="60068"/>
  <c r="B86" i="60068"/>
  <c r="B87" i="60068"/>
  <c r="B88" i="60068"/>
  <c r="B89" i="60068"/>
  <c r="B90" i="60068"/>
  <c r="B91" i="60068"/>
  <c r="B92" i="60068"/>
  <c r="B93" i="60068"/>
  <c r="B94" i="60068"/>
  <c r="B95" i="60068"/>
  <c r="B96" i="60068"/>
  <c r="B97" i="60068"/>
  <c r="B98" i="60068"/>
  <c r="B99" i="60068"/>
  <c r="B100" i="60068"/>
  <c r="B101" i="60068"/>
  <c r="B102" i="60068"/>
  <c r="A74" i="60068"/>
  <c r="A75" i="60068"/>
  <c r="A76" i="60068"/>
  <c r="A77" i="60068"/>
  <c r="A78" i="60068"/>
  <c r="A79" i="60068"/>
  <c r="A80" i="60068"/>
  <c r="A81" i="60068"/>
  <c r="A82" i="60068"/>
  <c r="A83" i="60068"/>
  <c r="A84" i="60068"/>
  <c r="A85" i="60068"/>
  <c r="A86" i="60068"/>
  <c r="A87" i="60068"/>
  <c r="A88" i="60068"/>
  <c r="A89" i="60068"/>
  <c r="A90" i="60068"/>
  <c r="A91" i="60068"/>
  <c r="A92" i="60068"/>
  <c r="A93" i="60068"/>
  <c r="A94" i="60068"/>
  <c r="A95" i="60068"/>
  <c r="A96" i="60068"/>
  <c r="A97" i="60068"/>
  <c r="A98" i="60068"/>
  <c r="A99" i="60068"/>
  <c r="A100" i="60068"/>
  <c r="A101" i="60068"/>
  <c r="A102" i="60068"/>
  <c r="B73" i="60068"/>
  <c r="A73" i="60068"/>
  <c r="B40" i="60068"/>
  <c r="B41" i="60068"/>
  <c r="B42" i="60068"/>
  <c r="B43" i="60068"/>
  <c r="B44" i="60068"/>
  <c r="B45" i="60068"/>
  <c r="B46" i="60068"/>
  <c r="B47" i="60068"/>
  <c r="B48" i="60068"/>
  <c r="B49" i="60068"/>
  <c r="B50" i="60068"/>
  <c r="B51" i="60068"/>
  <c r="B52" i="60068"/>
  <c r="B53" i="60068"/>
  <c r="B54" i="60068"/>
  <c r="B55" i="60068"/>
  <c r="B56" i="60068"/>
  <c r="B57" i="60068"/>
  <c r="B58" i="60068"/>
  <c r="B59" i="60068"/>
  <c r="B60" i="60068"/>
  <c r="B61" i="60068"/>
  <c r="B62" i="60068"/>
  <c r="B63" i="60068"/>
  <c r="B64" i="60068"/>
  <c r="B65" i="60068"/>
  <c r="B66" i="60068"/>
  <c r="B67" i="60068"/>
  <c r="B68" i="60068"/>
  <c r="A40" i="60068"/>
  <c r="A41" i="60068"/>
  <c r="A42" i="60068"/>
  <c r="A43" i="60068"/>
  <c r="A44" i="60068"/>
  <c r="A45" i="60068"/>
  <c r="A46" i="60068"/>
  <c r="A47" i="60068"/>
  <c r="A48" i="60068"/>
  <c r="A49" i="60068"/>
  <c r="A50" i="60068"/>
  <c r="A51" i="60068"/>
  <c r="A52" i="60068"/>
  <c r="A53" i="60068"/>
  <c r="A54" i="60068"/>
  <c r="A55" i="60068"/>
  <c r="A56" i="60068"/>
  <c r="A57" i="60068"/>
  <c r="A58" i="60068"/>
  <c r="A59" i="60068"/>
  <c r="A60" i="60068"/>
  <c r="A61" i="60068"/>
  <c r="A62" i="60068"/>
  <c r="A63" i="60068"/>
  <c r="A64" i="60068"/>
  <c r="A65" i="60068"/>
  <c r="A66" i="60068"/>
  <c r="A67" i="60068"/>
  <c r="A68" i="60068"/>
  <c r="B39" i="60068"/>
  <c r="A39" i="60068"/>
  <c r="B6" i="60068"/>
  <c r="B7" i="60068"/>
  <c r="B8" i="60068"/>
  <c r="B9" i="60068"/>
  <c r="B10" i="60068"/>
  <c r="B11" i="60068"/>
  <c r="B12" i="60068"/>
  <c r="B13" i="60068"/>
  <c r="B14" i="60068"/>
  <c r="B15" i="60068"/>
  <c r="B16" i="60068"/>
  <c r="B17" i="60068"/>
  <c r="B18" i="60068"/>
  <c r="B19" i="60068"/>
  <c r="B20" i="60068"/>
  <c r="B21" i="60068"/>
  <c r="B22" i="60068"/>
  <c r="B23" i="60068"/>
  <c r="B24" i="60068"/>
  <c r="B25" i="60068"/>
  <c r="B26" i="60068"/>
  <c r="B27" i="60068"/>
  <c r="B28" i="60068"/>
  <c r="B29" i="60068"/>
  <c r="B30" i="60068"/>
  <c r="B31" i="60068"/>
  <c r="B32" i="60068"/>
  <c r="B33" i="60068"/>
  <c r="B34" i="60068"/>
  <c r="A6" i="60068"/>
  <c r="A7" i="60068"/>
  <c r="A8" i="60068"/>
  <c r="A9" i="60068"/>
  <c r="A10" i="60068"/>
  <c r="A11" i="60068"/>
  <c r="A12" i="60068"/>
  <c r="A13" i="60068"/>
  <c r="A14" i="60068"/>
  <c r="A15" i="60068"/>
  <c r="A16" i="60068"/>
  <c r="A17" i="60068"/>
  <c r="A18" i="60068"/>
  <c r="A19" i="60068"/>
  <c r="A20" i="60068"/>
  <c r="A21" i="60068"/>
  <c r="A22" i="60068"/>
  <c r="A23" i="60068"/>
  <c r="A24" i="60068"/>
  <c r="A25" i="60068"/>
  <c r="A26" i="60068"/>
  <c r="A27" i="60068"/>
  <c r="A28" i="60068"/>
  <c r="A29" i="60068"/>
  <c r="A30" i="60068"/>
  <c r="A31" i="60068"/>
  <c r="A32" i="60068"/>
  <c r="A33" i="60068"/>
  <c r="A34" i="60068"/>
  <c r="B5" i="60068"/>
  <c r="A5" i="60068"/>
  <c r="H177" i="60068"/>
  <c r="P207" i="60068"/>
  <c r="N207" i="60068"/>
  <c r="P206" i="60068"/>
  <c r="N206" i="60068"/>
  <c r="P205" i="60068"/>
  <c r="N205" i="60068"/>
  <c r="P204" i="60068"/>
  <c r="N204" i="60068"/>
  <c r="P203" i="60068"/>
  <c r="N203" i="60068"/>
  <c r="P202" i="60068"/>
  <c r="N202" i="60068"/>
  <c r="P201" i="60068"/>
  <c r="N201" i="60068"/>
  <c r="P200" i="60068"/>
  <c r="N200" i="60068"/>
  <c r="P199" i="60068"/>
  <c r="N199" i="60068"/>
  <c r="P198" i="60068"/>
  <c r="N198" i="60068"/>
  <c r="P197" i="60068"/>
  <c r="N197" i="60068"/>
  <c r="P196" i="60068"/>
  <c r="N196" i="60068"/>
  <c r="P195" i="60068"/>
  <c r="N195" i="60068"/>
  <c r="P194" i="60068"/>
  <c r="N194" i="60068"/>
  <c r="P193" i="60068"/>
  <c r="N193" i="60068"/>
  <c r="P192" i="60068"/>
  <c r="N192" i="60068"/>
  <c r="P191" i="60068"/>
  <c r="N191" i="60068"/>
  <c r="P190" i="60068"/>
  <c r="N190" i="60068"/>
  <c r="P189" i="60068"/>
  <c r="N189" i="60068"/>
  <c r="P188" i="60068"/>
  <c r="N188" i="60068"/>
  <c r="P187" i="60068"/>
  <c r="N187" i="60068"/>
  <c r="P186" i="60068"/>
  <c r="N186" i="60068"/>
  <c r="P185" i="60068"/>
  <c r="N185" i="60068"/>
  <c r="P184" i="60068"/>
  <c r="N184" i="60068"/>
  <c r="P183" i="60068"/>
  <c r="N183" i="60068"/>
  <c r="P182" i="60068"/>
  <c r="N182" i="60068"/>
  <c r="P181" i="60068"/>
  <c r="N181" i="60068"/>
  <c r="P180" i="60068"/>
  <c r="N180" i="60068"/>
  <c r="P179" i="60068"/>
  <c r="N179" i="60068"/>
  <c r="P178" i="60068"/>
  <c r="N178" i="60068"/>
  <c r="D162" i="60068"/>
  <c r="N58" i="60074"/>
  <c r="D163" i="60068"/>
  <c r="N59" i="60074"/>
  <c r="D164" i="60068"/>
  <c r="D165" i="60068"/>
  <c r="F165" i="60068"/>
  <c r="R61" i="308"/>
  <c r="D166" i="60068"/>
  <c r="F166" i="60068"/>
  <c r="R62" i="308"/>
  <c r="E168" i="60068"/>
  <c r="Q64" i="308"/>
  <c r="D169" i="60068"/>
  <c r="E169" i="60068"/>
  <c r="Q65" i="308"/>
  <c r="E170" i="60068"/>
  <c r="Q66" i="308"/>
  <c r="D171" i="60068"/>
  <c r="N67" i="60074"/>
  <c r="E172" i="60068"/>
  <c r="Q68" i="308"/>
  <c r="H142" i="60068"/>
  <c r="P172" i="60068"/>
  <c r="L172" i="60068"/>
  <c r="J172" i="60068"/>
  <c r="P171" i="60068"/>
  <c r="L171" i="60068"/>
  <c r="J171" i="60068"/>
  <c r="P170" i="60068"/>
  <c r="L170" i="60068"/>
  <c r="J170" i="60068"/>
  <c r="P169" i="60068"/>
  <c r="L169" i="60068"/>
  <c r="J169" i="60068"/>
  <c r="P168" i="60068"/>
  <c r="L168" i="60068"/>
  <c r="J168" i="60068"/>
  <c r="P167" i="60068"/>
  <c r="L167" i="60068"/>
  <c r="J167" i="60068"/>
  <c r="P166" i="60068"/>
  <c r="L166" i="60068"/>
  <c r="J166" i="60068"/>
  <c r="P165" i="60068"/>
  <c r="L165" i="60068"/>
  <c r="J165" i="60068"/>
  <c r="P164" i="60068"/>
  <c r="L164" i="60068"/>
  <c r="J164" i="60068"/>
  <c r="P163" i="60068"/>
  <c r="L163" i="60068"/>
  <c r="J163" i="60068"/>
  <c r="P162" i="60068"/>
  <c r="L162" i="60068"/>
  <c r="J162" i="60068"/>
  <c r="P161" i="60068"/>
  <c r="L161" i="60068"/>
  <c r="J161" i="60068"/>
  <c r="P160" i="60068"/>
  <c r="L160" i="60068"/>
  <c r="J160" i="60068"/>
  <c r="P159" i="60068"/>
  <c r="L159" i="60068"/>
  <c r="J159" i="60068"/>
  <c r="P158" i="60068"/>
  <c r="L158" i="60068"/>
  <c r="J158" i="60068"/>
  <c r="P157" i="60068"/>
  <c r="L157" i="60068"/>
  <c r="J157" i="60068"/>
  <c r="P156" i="60068"/>
  <c r="L156" i="60068"/>
  <c r="J156" i="60068"/>
  <c r="P155" i="60068"/>
  <c r="L155" i="60068"/>
  <c r="J155" i="60068"/>
  <c r="P154" i="60068"/>
  <c r="L154" i="60068"/>
  <c r="J154" i="60068"/>
  <c r="P153" i="60068"/>
  <c r="L153" i="60068"/>
  <c r="J153" i="60068"/>
  <c r="P152" i="60068"/>
  <c r="L152" i="60068"/>
  <c r="J152" i="60068"/>
  <c r="P151" i="60068"/>
  <c r="L151" i="60068"/>
  <c r="J151" i="60068"/>
  <c r="P150" i="60068"/>
  <c r="L150" i="60068"/>
  <c r="J150" i="60068"/>
  <c r="P149" i="60068"/>
  <c r="L149" i="60068"/>
  <c r="J149" i="60068"/>
  <c r="P148" i="60068"/>
  <c r="L148" i="60068"/>
  <c r="J148" i="60068"/>
  <c r="P147" i="60068"/>
  <c r="L147" i="60068"/>
  <c r="J147" i="60068"/>
  <c r="P146" i="60068"/>
  <c r="L146" i="60068"/>
  <c r="J146" i="60068"/>
  <c r="P145" i="60068"/>
  <c r="L145" i="60068"/>
  <c r="J145" i="60068"/>
  <c r="P144" i="60068"/>
  <c r="L144" i="60068"/>
  <c r="J144" i="60068"/>
  <c r="P143" i="60068"/>
  <c r="L143" i="60068"/>
  <c r="J143" i="60068"/>
  <c r="H107" i="60068"/>
  <c r="H126" i="60068"/>
  <c r="E126" i="60068"/>
  <c r="N57" i="308"/>
  <c r="H127" i="60068"/>
  <c r="E127" i="60068"/>
  <c r="N58" i="308"/>
  <c r="H128" i="60068"/>
  <c r="D128" i="60068"/>
  <c r="K59" i="60074"/>
  <c r="H129" i="60068"/>
  <c r="E129" i="60068"/>
  <c r="N60" i="308"/>
  <c r="H130" i="60068"/>
  <c r="D130" i="60068"/>
  <c r="P61" i="308"/>
  <c r="H131" i="60068"/>
  <c r="D131" i="60068"/>
  <c r="K62" i="60074"/>
  <c r="H132" i="60068"/>
  <c r="D132" i="60068"/>
  <c r="K63" i="60074"/>
  <c r="H133" i="60068"/>
  <c r="D133" i="60068"/>
  <c r="K64" i="60074"/>
  <c r="H134" i="60068"/>
  <c r="D134" i="60068"/>
  <c r="F134" i="60068"/>
  <c r="O65" i="308"/>
  <c r="H135" i="60068"/>
  <c r="D135" i="60068"/>
  <c r="P66" i="308"/>
  <c r="H136" i="60068"/>
  <c r="E136" i="60068"/>
  <c r="N67" i="308"/>
  <c r="H137" i="60068"/>
  <c r="D137" i="60068"/>
  <c r="F137" i="60068"/>
  <c r="O68" i="308"/>
  <c r="X137" i="60068"/>
  <c r="V137" i="60068"/>
  <c r="P137" i="60068"/>
  <c r="N137" i="60068"/>
  <c r="L137" i="60068"/>
  <c r="J137" i="60068"/>
  <c r="X136" i="60068"/>
  <c r="V136" i="60068"/>
  <c r="P136" i="60068"/>
  <c r="N136" i="60068"/>
  <c r="L136" i="60068"/>
  <c r="J136" i="60068"/>
  <c r="X135" i="60068"/>
  <c r="V135" i="60068"/>
  <c r="P135" i="60068"/>
  <c r="N135" i="60068"/>
  <c r="L135" i="60068"/>
  <c r="J135" i="60068"/>
  <c r="X134" i="60068"/>
  <c r="V134" i="60068"/>
  <c r="P134" i="60068"/>
  <c r="N134" i="60068"/>
  <c r="L134" i="60068"/>
  <c r="J134" i="60068"/>
  <c r="X133" i="60068"/>
  <c r="V133" i="60068"/>
  <c r="P133" i="60068"/>
  <c r="N133" i="60068"/>
  <c r="L133" i="60068"/>
  <c r="J133" i="60068"/>
  <c r="X132" i="60068"/>
  <c r="V132" i="60068"/>
  <c r="P132" i="60068"/>
  <c r="N132" i="60068"/>
  <c r="L132" i="60068"/>
  <c r="J132" i="60068"/>
  <c r="X131" i="60068"/>
  <c r="V131" i="60068"/>
  <c r="P131" i="60068"/>
  <c r="N131" i="60068"/>
  <c r="L131" i="60068"/>
  <c r="J131" i="60068"/>
  <c r="X130" i="60068"/>
  <c r="V130" i="60068"/>
  <c r="P130" i="60068"/>
  <c r="N130" i="60068"/>
  <c r="L130" i="60068"/>
  <c r="J130" i="60068"/>
  <c r="X129" i="60068"/>
  <c r="V129" i="60068"/>
  <c r="P129" i="60068"/>
  <c r="N129" i="60068"/>
  <c r="L129" i="60068"/>
  <c r="J129" i="60068"/>
  <c r="X128" i="60068"/>
  <c r="V128" i="60068"/>
  <c r="P128" i="60068"/>
  <c r="N128" i="60068"/>
  <c r="L128" i="60068"/>
  <c r="J128" i="60068"/>
  <c r="X127" i="60068"/>
  <c r="V127" i="60068"/>
  <c r="P127" i="60068"/>
  <c r="N127" i="60068"/>
  <c r="L127" i="60068"/>
  <c r="J127" i="60068"/>
  <c r="X126" i="60068"/>
  <c r="V126" i="60068"/>
  <c r="P126" i="60068"/>
  <c r="N126" i="60068"/>
  <c r="L126" i="60068"/>
  <c r="J126" i="60068"/>
  <c r="X125" i="60068"/>
  <c r="V125" i="60068"/>
  <c r="P125" i="60068"/>
  <c r="N125" i="60068"/>
  <c r="L125" i="60068"/>
  <c r="J125" i="60068"/>
  <c r="X124" i="60068"/>
  <c r="V124" i="60068"/>
  <c r="P124" i="60068"/>
  <c r="N124" i="60068"/>
  <c r="L124" i="60068"/>
  <c r="J124" i="60068"/>
  <c r="X123" i="60068"/>
  <c r="V123" i="60068"/>
  <c r="P123" i="60068"/>
  <c r="N123" i="60068"/>
  <c r="L123" i="60068"/>
  <c r="J123" i="60068"/>
  <c r="X122" i="60068"/>
  <c r="V122" i="60068"/>
  <c r="P122" i="60068"/>
  <c r="N122" i="60068"/>
  <c r="L122" i="60068"/>
  <c r="J122" i="60068"/>
  <c r="X121" i="60068"/>
  <c r="V121" i="60068"/>
  <c r="P121" i="60068"/>
  <c r="N121" i="60068"/>
  <c r="L121" i="60068"/>
  <c r="J121" i="60068"/>
  <c r="X120" i="60068"/>
  <c r="V120" i="60068"/>
  <c r="P120" i="60068"/>
  <c r="N120" i="60068"/>
  <c r="L120" i="60068"/>
  <c r="J120" i="60068"/>
  <c r="X119" i="60068"/>
  <c r="V119" i="60068"/>
  <c r="P119" i="60068"/>
  <c r="N119" i="60068"/>
  <c r="L119" i="60068"/>
  <c r="J119" i="60068"/>
  <c r="X118" i="60068"/>
  <c r="V118" i="60068"/>
  <c r="P118" i="60068"/>
  <c r="N118" i="60068"/>
  <c r="L118" i="60068"/>
  <c r="J118" i="60068"/>
  <c r="X117" i="60068"/>
  <c r="V117" i="60068"/>
  <c r="P117" i="60068"/>
  <c r="N117" i="60068"/>
  <c r="L117" i="60068"/>
  <c r="J117" i="60068"/>
  <c r="X116" i="60068"/>
  <c r="V116" i="60068"/>
  <c r="P116" i="60068"/>
  <c r="N116" i="60068"/>
  <c r="L116" i="60068"/>
  <c r="J116" i="60068"/>
  <c r="X115" i="60068"/>
  <c r="V115" i="60068"/>
  <c r="P115" i="60068"/>
  <c r="N115" i="60068"/>
  <c r="L115" i="60068"/>
  <c r="J115" i="60068"/>
  <c r="X114" i="60068"/>
  <c r="V114" i="60068"/>
  <c r="P114" i="60068"/>
  <c r="N114" i="60068"/>
  <c r="L114" i="60068"/>
  <c r="J114" i="60068"/>
  <c r="X113" i="60068"/>
  <c r="V113" i="60068"/>
  <c r="P113" i="60068"/>
  <c r="N113" i="60068"/>
  <c r="L113" i="60068"/>
  <c r="J113" i="60068"/>
  <c r="X112" i="60068"/>
  <c r="V112" i="60068"/>
  <c r="P112" i="60068"/>
  <c r="N112" i="60068"/>
  <c r="L112" i="60068"/>
  <c r="J112" i="60068"/>
  <c r="X111" i="60068"/>
  <c r="V111" i="60068"/>
  <c r="P111" i="60068"/>
  <c r="N111" i="60068"/>
  <c r="L111" i="60068"/>
  <c r="J111" i="60068"/>
  <c r="X110" i="60068"/>
  <c r="V110" i="60068"/>
  <c r="P110" i="60068"/>
  <c r="N110" i="60068"/>
  <c r="L110" i="60068"/>
  <c r="J110" i="60068"/>
  <c r="X109" i="60068"/>
  <c r="V109" i="60068"/>
  <c r="P109" i="60068"/>
  <c r="N109" i="60068"/>
  <c r="L109" i="60068"/>
  <c r="J109" i="60068"/>
  <c r="X108" i="60068"/>
  <c r="V108" i="60068"/>
  <c r="P108" i="60068"/>
  <c r="N108" i="60068"/>
  <c r="L108" i="60068"/>
  <c r="J108" i="60068"/>
  <c r="H107" i="60067"/>
  <c r="A179" i="60067"/>
  <c r="B179" i="60067"/>
  <c r="A180" i="60067"/>
  <c r="B180" i="60067"/>
  <c r="A181" i="60067"/>
  <c r="B181" i="60067"/>
  <c r="A182" i="60067"/>
  <c r="B182" i="60067"/>
  <c r="A183" i="60067"/>
  <c r="B183" i="60067"/>
  <c r="A184" i="60067"/>
  <c r="B184" i="60067"/>
  <c r="A185" i="60067"/>
  <c r="B185" i="60067"/>
  <c r="A186" i="60067"/>
  <c r="B186" i="60067"/>
  <c r="A187" i="60067"/>
  <c r="B187" i="60067"/>
  <c r="A188" i="60067"/>
  <c r="B188" i="60067"/>
  <c r="A189" i="60067"/>
  <c r="B189" i="60067"/>
  <c r="A190" i="60067"/>
  <c r="B190" i="60067"/>
  <c r="A191" i="60067"/>
  <c r="B191" i="60067"/>
  <c r="A192" i="60067"/>
  <c r="B192" i="60067"/>
  <c r="A193" i="60067"/>
  <c r="B193" i="60067"/>
  <c r="A194" i="60067"/>
  <c r="B194" i="60067"/>
  <c r="A195" i="60067"/>
  <c r="B195" i="60067"/>
  <c r="A196" i="60067"/>
  <c r="B196" i="60067"/>
  <c r="A197" i="60067"/>
  <c r="B197" i="60067"/>
  <c r="A198" i="60067"/>
  <c r="B198" i="60067"/>
  <c r="A199" i="60067"/>
  <c r="B199" i="60067"/>
  <c r="A200" i="60067"/>
  <c r="B200" i="60067"/>
  <c r="A201" i="60067"/>
  <c r="B201" i="60067"/>
  <c r="A202" i="60067"/>
  <c r="B202" i="60067"/>
  <c r="A203" i="60067"/>
  <c r="B203" i="60067"/>
  <c r="A204" i="60067"/>
  <c r="B204" i="60067"/>
  <c r="A205" i="60067"/>
  <c r="B205" i="60067"/>
  <c r="A206" i="60067"/>
  <c r="B206" i="60067"/>
  <c r="A207" i="60067"/>
  <c r="B207" i="60067"/>
  <c r="B178" i="60067"/>
  <c r="A178" i="60067"/>
  <c r="H177" i="60067"/>
  <c r="B144" i="60067"/>
  <c r="B145" i="60067"/>
  <c r="B146" i="60067"/>
  <c r="B147" i="60067"/>
  <c r="B148" i="60067"/>
  <c r="B149" i="60067"/>
  <c r="B150" i="60067"/>
  <c r="B151" i="60067"/>
  <c r="B152" i="60067"/>
  <c r="B153" i="60067"/>
  <c r="B154" i="60067"/>
  <c r="B155" i="60067"/>
  <c r="B156" i="60067"/>
  <c r="B157" i="60067"/>
  <c r="B158" i="60067"/>
  <c r="B159" i="60067"/>
  <c r="B160" i="60067"/>
  <c r="B161" i="60067"/>
  <c r="B162" i="60067"/>
  <c r="B163" i="60067"/>
  <c r="B164" i="60067"/>
  <c r="B165" i="60067"/>
  <c r="B166" i="60067"/>
  <c r="B167" i="60067"/>
  <c r="B168" i="60067"/>
  <c r="B169" i="60067"/>
  <c r="B170" i="60067"/>
  <c r="B171" i="60067"/>
  <c r="B172" i="60067"/>
  <c r="B143" i="60067"/>
  <c r="A144" i="60067"/>
  <c r="A145" i="60067"/>
  <c r="A146" i="60067"/>
  <c r="A147" i="60067"/>
  <c r="A148" i="60067"/>
  <c r="A149" i="60067"/>
  <c r="A150" i="60067"/>
  <c r="A151" i="60067"/>
  <c r="A152" i="60067"/>
  <c r="A153" i="60067"/>
  <c r="A154" i="60067"/>
  <c r="A155" i="60067"/>
  <c r="A156" i="60067"/>
  <c r="A157" i="60067"/>
  <c r="A158" i="60067"/>
  <c r="A159" i="60067"/>
  <c r="A160" i="60067"/>
  <c r="A161" i="60067"/>
  <c r="A162" i="60067"/>
  <c r="A163" i="60067"/>
  <c r="A164" i="60067"/>
  <c r="A165" i="60067"/>
  <c r="A166" i="60067"/>
  <c r="A167" i="60067"/>
  <c r="A168" i="60067"/>
  <c r="A169" i="60067"/>
  <c r="A170" i="60067"/>
  <c r="A171" i="60067"/>
  <c r="A172" i="60067"/>
  <c r="A143" i="60067"/>
  <c r="H142" i="60067"/>
  <c r="B109" i="60067"/>
  <c r="B110" i="60067"/>
  <c r="B111" i="60067"/>
  <c r="B112" i="60067"/>
  <c r="B113" i="60067"/>
  <c r="B114" i="60067"/>
  <c r="B115" i="60067"/>
  <c r="B116" i="60067"/>
  <c r="B117" i="60067"/>
  <c r="B118" i="60067"/>
  <c r="B119" i="60067"/>
  <c r="B120" i="60067"/>
  <c r="B121" i="60067"/>
  <c r="B122" i="60067"/>
  <c r="B123" i="60067"/>
  <c r="B124" i="60067"/>
  <c r="B125" i="60067"/>
  <c r="B126" i="60067"/>
  <c r="B127" i="60067"/>
  <c r="B128" i="60067"/>
  <c r="B129" i="60067"/>
  <c r="B130" i="60067"/>
  <c r="B131" i="60067"/>
  <c r="B132" i="60067"/>
  <c r="B133" i="60067"/>
  <c r="B134" i="60067"/>
  <c r="B135" i="60067"/>
  <c r="B136" i="60067"/>
  <c r="B137" i="60067"/>
  <c r="B108" i="60067"/>
  <c r="A109" i="60067"/>
  <c r="A110" i="60067"/>
  <c r="A111" i="60067"/>
  <c r="A112" i="60067"/>
  <c r="A113" i="60067"/>
  <c r="A114" i="60067"/>
  <c r="A115" i="60067"/>
  <c r="A116" i="60067"/>
  <c r="A117" i="60067"/>
  <c r="A118" i="60067"/>
  <c r="A119" i="60067"/>
  <c r="A120" i="60067"/>
  <c r="A121" i="60067"/>
  <c r="A122" i="60067"/>
  <c r="A123" i="60067"/>
  <c r="A124" i="60067"/>
  <c r="A125" i="60067"/>
  <c r="A126" i="60067"/>
  <c r="A127" i="60067"/>
  <c r="A128" i="60067"/>
  <c r="A129" i="60067"/>
  <c r="A130" i="60067"/>
  <c r="A131" i="60067"/>
  <c r="A132" i="60067"/>
  <c r="A133" i="60067"/>
  <c r="A134" i="60067"/>
  <c r="A135" i="60067"/>
  <c r="A136" i="60067"/>
  <c r="A137" i="60067"/>
  <c r="A108" i="60067"/>
  <c r="I89" i="60067"/>
  <c r="L21" i="308"/>
  <c r="H80" i="60067"/>
  <c r="M12" i="308"/>
  <c r="I94" i="60067"/>
  <c r="L26" i="308"/>
  <c r="I96" i="60067"/>
  <c r="L28" i="308"/>
  <c r="I97" i="60067"/>
  <c r="L29" i="308"/>
  <c r="I98" i="60067"/>
  <c r="L30" i="308"/>
  <c r="I99" i="60067"/>
  <c r="L31" i="308"/>
  <c r="I100" i="60067"/>
  <c r="L32" i="308"/>
  <c r="I102" i="60067"/>
  <c r="L34" i="308"/>
  <c r="B74" i="60067"/>
  <c r="B75" i="60067"/>
  <c r="B76" i="60067"/>
  <c r="B77" i="60067"/>
  <c r="B78" i="60067"/>
  <c r="B79" i="60067"/>
  <c r="B80" i="60067"/>
  <c r="B81" i="60067"/>
  <c r="B82" i="60067"/>
  <c r="B83" i="60067"/>
  <c r="B84" i="60067"/>
  <c r="B85" i="60067"/>
  <c r="B86" i="60067"/>
  <c r="B87" i="60067"/>
  <c r="B88" i="60067"/>
  <c r="B89" i="60067"/>
  <c r="B90" i="60067"/>
  <c r="B91" i="60067"/>
  <c r="B92" i="60067"/>
  <c r="B93" i="60067"/>
  <c r="B94" i="60067"/>
  <c r="B95" i="60067"/>
  <c r="B96" i="60067"/>
  <c r="B97" i="60067"/>
  <c r="B98" i="60067"/>
  <c r="B99" i="60067"/>
  <c r="B100" i="60067"/>
  <c r="B101" i="60067"/>
  <c r="B102" i="60067"/>
  <c r="B73" i="60067"/>
  <c r="A74" i="60067"/>
  <c r="A75" i="60067"/>
  <c r="A76" i="60067"/>
  <c r="A77" i="60067"/>
  <c r="A78" i="60067"/>
  <c r="A79" i="60067"/>
  <c r="A80" i="60067"/>
  <c r="A81" i="60067"/>
  <c r="A82" i="60067"/>
  <c r="A83" i="60067"/>
  <c r="A84" i="60067"/>
  <c r="A85" i="60067"/>
  <c r="A86" i="60067"/>
  <c r="A87" i="60067"/>
  <c r="A88" i="60067"/>
  <c r="A89" i="60067"/>
  <c r="A90" i="60067"/>
  <c r="A91" i="60067"/>
  <c r="A92" i="60067"/>
  <c r="A93" i="60067"/>
  <c r="A94" i="60067"/>
  <c r="A95" i="60067"/>
  <c r="A96" i="60067"/>
  <c r="A97" i="60067"/>
  <c r="A98" i="60067"/>
  <c r="A99" i="60067"/>
  <c r="A100" i="60067"/>
  <c r="A101" i="60067"/>
  <c r="A102" i="60067"/>
  <c r="A73" i="60067"/>
  <c r="F49" i="60067"/>
  <c r="F50" i="60067"/>
  <c r="F51" i="60067"/>
  <c r="H51" i="60067"/>
  <c r="F52" i="60067"/>
  <c r="F53" i="60067"/>
  <c r="F54" i="60067"/>
  <c r="F55" i="60067"/>
  <c r="F56" i="60067"/>
  <c r="F57" i="60067"/>
  <c r="F58" i="60067"/>
  <c r="F59" i="60067"/>
  <c r="F60" i="60067"/>
  <c r="I60" i="60067"/>
  <c r="I26" i="308"/>
  <c r="F61" i="60067"/>
  <c r="J61" i="60067"/>
  <c r="H27" i="308"/>
  <c r="F62" i="60067"/>
  <c r="I62" i="60067"/>
  <c r="I28" i="308"/>
  <c r="J62" i="60067"/>
  <c r="H28" i="308"/>
  <c r="F63" i="60067"/>
  <c r="H63" i="60067"/>
  <c r="E14" i="60074"/>
  <c r="F64" i="60067"/>
  <c r="F65" i="60067"/>
  <c r="J65" i="60067"/>
  <c r="H31" i="308"/>
  <c r="F66" i="60067"/>
  <c r="J66" i="60067"/>
  <c r="H32" i="308"/>
  <c r="F67" i="60067"/>
  <c r="J67" i="60067"/>
  <c r="H33" i="308"/>
  <c r="F68" i="60067"/>
  <c r="B40" i="60067"/>
  <c r="B41" i="60067"/>
  <c r="B42" i="60067"/>
  <c r="B43" i="60067"/>
  <c r="B44" i="60067"/>
  <c r="B45" i="60067"/>
  <c r="B46" i="60067"/>
  <c r="B47" i="60067"/>
  <c r="B48" i="60067"/>
  <c r="B49" i="60067"/>
  <c r="B50" i="60067"/>
  <c r="B51" i="60067"/>
  <c r="B52" i="60067"/>
  <c r="B53" i="60067"/>
  <c r="B54" i="60067"/>
  <c r="B55" i="60067"/>
  <c r="B56" i="60067"/>
  <c r="B57" i="60067"/>
  <c r="B58" i="60067"/>
  <c r="B59" i="60067"/>
  <c r="B60" i="60067"/>
  <c r="B61" i="60067"/>
  <c r="B62" i="60067"/>
  <c r="B63" i="60067"/>
  <c r="B64" i="60067"/>
  <c r="B65" i="60067"/>
  <c r="B66" i="60067"/>
  <c r="B67" i="60067"/>
  <c r="B68" i="60067"/>
  <c r="B39" i="60067"/>
  <c r="A40" i="60067"/>
  <c r="A41" i="60067"/>
  <c r="A42" i="60067"/>
  <c r="A43" i="60067"/>
  <c r="A44" i="60067"/>
  <c r="A45" i="60067"/>
  <c r="A46" i="60067"/>
  <c r="A47" i="60067"/>
  <c r="A48" i="60067"/>
  <c r="A49" i="60067"/>
  <c r="A50" i="60067"/>
  <c r="A51" i="60067"/>
  <c r="A52" i="60067"/>
  <c r="A53" i="60067"/>
  <c r="A54" i="60067"/>
  <c r="A55" i="60067"/>
  <c r="A56" i="60067"/>
  <c r="A57" i="60067"/>
  <c r="A58" i="60067"/>
  <c r="A59" i="60067"/>
  <c r="A60" i="60067"/>
  <c r="A61" i="60067"/>
  <c r="A62" i="60067"/>
  <c r="A63" i="60067"/>
  <c r="A64" i="60067"/>
  <c r="A65" i="60067"/>
  <c r="A66" i="60067"/>
  <c r="A67" i="60067"/>
  <c r="A68" i="60067"/>
  <c r="A39" i="60067"/>
  <c r="F19" i="60067"/>
  <c r="H14" i="60067"/>
  <c r="B14" i="60074"/>
  <c r="F20" i="60067"/>
  <c r="F21" i="60067"/>
  <c r="F22" i="60067"/>
  <c r="F23" i="60067"/>
  <c r="F24" i="60067"/>
  <c r="F25" i="60067"/>
  <c r="F26" i="60067"/>
  <c r="H26" i="60067"/>
  <c r="G26" i="308"/>
  <c r="J26" i="60067"/>
  <c r="E26" i="308"/>
  <c r="F27" i="60067"/>
  <c r="J27" i="60067"/>
  <c r="E27" i="308"/>
  <c r="F28" i="60067"/>
  <c r="H28" i="60067"/>
  <c r="B22" i="60074"/>
  <c r="F29" i="60067"/>
  <c r="J29" i="60067"/>
  <c r="E29" i="308"/>
  <c r="F30" i="60067"/>
  <c r="H30" i="60067"/>
  <c r="G30" i="308"/>
  <c r="F31" i="60067"/>
  <c r="J31" i="60067"/>
  <c r="E31" i="308"/>
  <c r="F32" i="60067"/>
  <c r="J32" i="60067"/>
  <c r="E32" i="308"/>
  <c r="F33" i="60067"/>
  <c r="H33" i="60067"/>
  <c r="B17" i="60074"/>
  <c r="F34" i="60067"/>
  <c r="J34" i="60067"/>
  <c r="E34" i="308"/>
  <c r="B6" i="60067"/>
  <c r="B7" i="60067"/>
  <c r="B8" i="60067"/>
  <c r="B9" i="60067"/>
  <c r="B10" i="60067"/>
  <c r="B11" i="60067"/>
  <c r="B12" i="60067"/>
  <c r="B13" i="60067"/>
  <c r="B14" i="60067"/>
  <c r="B15" i="60067"/>
  <c r="B16" i="60067"/>
  <c r="B17" i="60067"/>
  <c r="B18" i="60067"/>
  <c r="B19" i="60067"/>
  <c r="B20" i="60067"/>
  <c r="B21" i="60067"/>
  <c r="B22" i="60067"/>
  <c r="B23" i="60067"/>
  <c r="B24" i="60067"/>
  <c r="B25" i="60067"/>
  <c r="B26" i="60067"/>
  <c r="B27" i="60067"/>
  <c r="B28" i="60067"/>
  <c r="B29" i="60067"/>
  <c r="B30" i="60067"/>
  <c r="B31" i="60067"/>
  <c r="B32" i="60067"/>
  <c r="B33" i="60067"/>
  <c r="B34" i="60067"/>
  <c r="A6" i="60067"/>
  <c r="A7" i="60067"/>
  <c r="A8" i="60067"/>
  <c r="A9" i="60067"/>
  <c r="A10" i="60067"/>
  <c r="A11" i="60067"/>
  <c r="A12" i="60067"/>
  <c r="A13" i="60067"/>
  <c r="A14" i="60067"/>
  <c r="A15" i="60067"/>
  <c r="A16" i="60067"/>
  <c r="A17" i="60067"/>
  <c r="A18" i="60067"/>
  <c r="A19" i="60067"/>
  <c r="A20" i="60067"/>
  <c r="A21" i="60067"/>
  <c r="A22" i="60067"/>
  <c r="A23" i="60067"/>
  <c r="A24" i="60067"/>
  <c r="A25" i="60067"/>
  <c r="A26" i="60067"/>
  <c r="A27" i="60067"/>
  <c r="A28" i="60067"/>
  <c r="A29" i="60067"/>
  <c r="A30" i="60067"/>
  <c r="A31" i="60067"/>
  <c r="A32" i="60067"/>
  <c r="A33" i="60067"/>
  <c r="A34" i="60067"/>
  <c r="B5" i="60067"/>
  <c r="A5" i="60067"/>
  <c r="B5" i="60069"/>
  <c r="C5" i="60069"/>
  <c r="B103" i="60069"/>
  <c r="C103" i="60069"/>
  <c r="L198" i="60067"/>
  <c r="L199" i="60067"/>
  <c r="L200" i="60067"/>
  <c r="L201" i="60067"/>
  <c r="L202" i="60067"/>
  <c r="L203" i="60067"/>
  <c r="L204" i="60067"/>
  <c r="L205" i="60067"/>
  <c r="L206" i="60067"/>
  <c r="J198" i="60067"/>
  <c r="J199" i="60067"/>
  <c r="J200" i="60067"/>
  <c r="J201" i="60067"/>
  <c r="J202" i="60067"/>
  <c r="J203" i="60067"/>
  <c r="J204" i="60067"/>
  <c r="J205" i="60067"/>
  <c r="J206" i="60067"/>
  <c r="N163" i="60067"/>
  <c r="N164" i="60067"/>
  <c r="N165" i="60067"/>
  <c r="N166" i="60067"/>
  <c r="N167" i="60067"/>
  <c r="N168" i="60067"/>
  <c r="N169" i="60067"/>
  <c r="N170" i="60067"/>
  <c r="N171" i="60067"/>
  <c r="L163" i="60067"/>
  <c r="L164" i="60067"/>
  <c r="L165" i="60067"/>
  <c r="L166" i="60067"/>
  <c r="L167" i="60067"/>
  <c r="L168" i="60067"/>
  <c r="L169" i="60067"/>
  <c r="L170" i="60067"/>
  <c r="L171" i="60067"/>
  <c r="J163" i="60067"/>
  <c r="J164" i="60067"/>
  <c r="J165" i="60067"/>
  <c r="J166" i="60067"/>
  <c r="J167" i="60067"/>
  <c r="J168" i="60067"/>
  <c r="J169" i="60067"/>
  <c r="J170" i="60067"/>
  <c r="J171" i="60067"/>
  <c r="J109" i="60067"/>
  <c r="J110" i="60067"/>
  <c r="J111" i="60067"/>
  <c r="J112" i="60067"/>
  <c r="J113" i="60067"/>
  <c r="J114" i="60067"/>
  <c r="J115" i="60067"/>
  <c r="J116" i="60067"/>
  <c r="J117" i="60067"/>
  <c r="J118" i="60067"/>
  <c r="J119" i="60067"/>
  <c r="J120" i="60067"/>
  <c r="J121" i="60067"/>
  <c r="J122" i="60067"/>
  <c r="J123" i="60067"/>
  <c r="J124" i="60067"/>
  <c r="J125" i="60067"/>
  <c r="J126" i="60067"/>
  <c r="J127" i="60067"/>
  <c r="J128" i="60067"/>
  <c r="J129" i="60067"/>
  <c r="J130" i="60067"/>
  <c r="J131" i="60067"/>
  <c r="J132" i="60067"/>
  <c r="J133" i="60067"/>
  <c r="J134" i="60067"/>
  <c r="J135" i="60067"/>
  <c r="J136" i="60067"/>
  <c r="J137" i="60067"/>
  <c r="L109" i="60067"/>
  <c r="L110" i="60067"/>
  <c r="L111" i="60067"/>
  <c r="L112" i="60067"/>
  <c r="L113" i="60067"/>
  <c r="L114" i="60067"/>
  <c r="L115" i="60067"/>
  <c r="L116" i="60067"/>
  <c r="L117" i="60067"/>
  <c r="L118" i="60067"/>
  <c r="L119" i="60067"/>
  <c r="L120" i="60067"/>
  <c r="L121" i="60067"/>
  <c r="L122" i="60067"/>
  <c r="L123" i="60067"/>
  <c r="L124" i="60067"/>
  <c r="L125" i="60067"/>
  <c r="L126" i="60067"/>
  <c r="L127" i="60067"/>
  <c r="L128" i="60067"/>
  <c r="L129" i="60067"/>
  <c r="L130" i="60067"/>
  <c r="L131" i="60067"/>
  <c r="L132" i="60067"/>
  <c r="L133" i="60067"/>
  <c r="L134" i="60067"/>
  <c r="L135" i="60067"/>
  <c r="L136" i="60067"/>
  <c r="L137" i="60067"/>
  <c r="P109" i="60067"/>
  <c r="P110" i="60067"/>
  <c r="P111" i="60067"/>
  <c r="P112" i="60067"/>
  <c r="P113" i="60067"/>
  <c r="P114" i="60067"/>
  <c r="P115" i="60067"/>
  <c r="P116" i="60067"/>
  <c r="P117" i="60067"/>
  <c r="P118" i="60067"/>
  <c r="P119" i="60067"/>
  <c r="P120" i="60067"/>
  <c r="P121" i="60067"/>
  <c r="P122" i="60067"/>
  <c r="P123" i="60067"/>
  <c r="P124" i="60067"/>
  <c r="P125" i="60067"/>
  <c r="P126" i="60067"/>
  <c r="P127" i="60067"/>
  <c r="P128" i="60067"/>
  <c r="P129" i="60067"/>
  <c r="P130" i="60067"/>
  <c r="P131" i="60067"/>
  <c r="P132" i="60067"/>
  <c r="P133" i="60067"/>
  <c r="P134" i="60067"/>
  <c r="P135" i="60067"/>
  <c r="P136" i="60067"/>
  <c r="P137" i="60067"/>
  <c r="R109" i="60067"/>
  <c r="R110" i="60067"/>
  <c r="R111" i="60067"/>
  <c r="R112" i="60067"/>
  <c r="R113" i="60067"/>
  <c r="R114" i="60067"/>
  <c r="R115" i="60067"/>
  <c r="R116" i="60067"/>
  <c r="R117" i="60067"/>
  <c r="R118" i="60067"/>
  <c r="R119" i="60067"/>
  <c r="R120" i="60067"/>
  <c r="R121" i="60067"/>
  <c r="R122" i="60067"/>
  <c r="R123" i="60067"/>
  <c r="R124" i="60067"/>
  <c r="R125" i="60067"/>
  <c r="R126" i="60067"/>
  <c r="R127" i="60067"/>
  <c r="R128" i="60067"/>
  <c r="R129" i="60067"/>
  <c r="R130" i="60067"/>
  <c r="R131" i="60067"/>
  <c r="R132" i="60067"/>
  <c r="R133" i="60067"/>
  <c r="R134" i="60067"/>
  <c r="R135" i="60067"/>
  <c r="R136" i="60067"/>
  <c r="R137" i="60067"/>
  <c r="T109" i="60067"/>
  <c r="T110" i="60067"/>
  <c r="T111" i="60067"/>
  <c r="T112" i="60067"/>
  <c r="T113" i="60067"/>
  <c r="T114" i="60067"/>
  <c r="T115" i="60067"/>
  <c r="T116" i="60067"/>
  <c r="T117" i="60067"/>
  <c r="T118" i="60067"/>
  <c r="T119" i="60067"/>
  <c r="T120" i="60067"/>
  <c r="T121" i="60067"/>
  <c r="T122" i="60067"/>
  <c r="T123" i="60067"/>
  <c r="T124" i="60067"/>
  <c r="T125" i="60067"/>
  <c r="T126" i="60067"/>
  <c r="T127" i="60067"/>
  <c r="T128" i="60067"/>
  <c r="T129" i="60067"/>
  <c r="T130" i="60067"/>
  <c r="T131" i="60067"/>
  <c r="T132" i="60067"/>
  <c r="T133" i="60067"/>
  <c r="T134" i="60067"/>
  <c r="T135" i="60067"/>
  <c r="T136" i="60067"/>
  <c r="T137" i="60067"/>
  <c r="T108" i="60067"/>
  <c r="R108" i="60067"/>
  <c r="P108" i="60067"/>
  <c r="J108" i="60067"/>
  <c r="L108" i="60067"/>
  <c r="N109" i="60067"/>
  <c r="N110" i="60067"/>
  <c r="N111" i="60067"/>
  <c r="N112" i="60067"/>
  <c r="N113" i="60067"/>
  <c r="N114" i="60067"/>
  <c r="N115" i="60067"/>
  <c r="N116" i="60067"/>
  <c r="N117" i="60067"/>
  <c r="N118" i="60067"/>
  <c r="N119" i="60067"/>
  <c r="N120" i="60067"/>
  <c r="N121" i="60067"/>
  <c r="N122" i="60067"/>
  <c r="N123" i="60067"/>
  <c r="N124" i="60067"/>
  <c r="N125" i="60067"/>
  <c r="N126" i="60067"/>
  <c r="N127" i="60067"/>
  <c r="N128" i="60067"/>
  <c r="N129" i="60067"/>
  <c r="N130" i="60067"/>
  <c r="N131" i="60067"/>
  <c r="N132" i="60067"/>
  <c r="N133" i="60067"/>
  <c r="N134" i="60067"/>
  <c r="N135" i="60067"/>
  <c r="N136" i="60067"/>
  <c r="N137" i="60067"/>
  <c r="N108" i="60067"/>
  <c r="I102" i="60068"/>
  <c r="L68" i="308"/>
  <c r="J101" i="60068"/>
  <c r="K67" i="308"/>
  <c r="H100" i="60068"/>
  <c r="H64" i="60074"/>
  <c r="J99" i="60068"/>
  <c r="K65" i="308"/>
  <c r="I98" i="60068"/>
  <c r="L64" i="308"/>
  <c r="J97" i="60068"/>
  <c r="K63" i="308"/>
  <c r="I96" i="60068"/>
  <c r="L62" i="308"/>
  <c r="J95" i="60068"/>
  <c r="K61" i="308"/>
  <c r="J93" i="60068"/>
  <c r="K59" i="308"/>
  <c r="I92" i="60068"/>
  <c r="L58" i="308"/>
  <c r="H88" i="60068"/>
  <c r="M54" i="308"/>
  <c r="F68" i="60068"/>
  <c r="I68" i="60068"/>
  <c r="I68" i="308"/>
  <c r="F67" i="60068"/>
  <c r="J67" i="60068"/>
  <c r="H67" i="308"/>
  <c r="F66" i="60068"/>
  <c r="F65" i="60068"/>
  <c r="J65" i="60068"/>
  <c r="H65" i="308"/>
  <c r="F64" i="60068"/>
  <c r="I64" i="60068"/>
  <c r="I64" i="308"/>
  <c r="F63" i="60068"/>
  <c r="J63" i="60068"/>
  <c r="H63" i="308"/>
  <c r="F62" i="60068"/>
  <c r="I62" i="60068"/>
  <c r="I62" i="308"/>
  <c r="F61" i="60068"/>
  <c r="J61" i="60068"/>
  <c r="H61" i="308"/>
  <c r="F60" i="60068"/>
  <c r="I60" i="60068"/>
  <c r="I60" i="308"/>
  <c r="F59" i="60068"/>
  <c r="I59" i="60068"/>
  <c r="I59" i="308"/>
  <c r="F58" i="60068"/>
  <c r="I58" i="60068"/>
  <c r="I58" i="308"/>
  <c r="F57" i="60068"/>
  <c r="I33" i="60068"/>
  <c r="F67" i="308"/>
  <c r="I32" i="60068"/>
  <c r="F66" i="308"/>
  <c r="I31" i="60068"/>
  <c r="F65" i="308"/>
  <c r="J30" i="60068"/>
  <c r="E64" i="308"/>
  <c r="I29" i="60068"/>
  <c r="F63" i="308"/>
  <c r="J28" i="60068"/>
  <c r="E62" i="308"/>
  <c r="I27" i="60068"/>
  <c r="F61" i="308"/>
  <c r="J26" i="60068"/>
  <c r="E60" i="308"/>
  <c r="I25" i="60068"/>
  <c r="F59" i="308"/>
  <c r="I24" i="60068"/>
  <c r="F58" i="308"/>
  <c r="H23" i="60068"/>
  <c r="B50" i="60074"/>
  <c r="L179" i="60067"/>
  <c r="L180" i="60067"/>
  <c r="L181" i="60067"/>
  <c r="L182" i="60067"/>
  <c r="L183" i="60067"/>
  <c r="L184" i="60067"/>
  <c r="L185" i="60067"/>
  <c r="L186" i="60067"/>
  <c r="L187" i="60067"/>
  <c r="L188" i="60067"/>
  <c r="L189" i="60067"/>
  <c r="L190" i="60067"/>
  <c r="L191" i="60067"/>
  <c r="L192" i="60067"/>
  <c r="L193" i="60067"/>
  <c r="L194" i="60067"/>
  <c r="L195" i="60067"/>
  <c r="L196" i="60067"/>
  <c r="L197" i="60067"/>
  <c r="L207" i="60067"/>
  <c r="L178" i="60067"/>
  <c r="J178" i="60067"/>
  <c r="J179" i="60067"/>
  <c r="J180" i="60067"/>
  <c r="J181" i="60067"/>
  <c r="J182" i="60067"/>
  <c r="J183" i="60067"/>
  <c r="J184" i="60067"/>
  <c r="J185" i="60067"/>
  <c r="J186" i="60067"/>
  <c r="J187" i="60067"/>
  <c r="J188" i="60067"/>
  <c r="J189" i="60067"/>
  <c r="J190" i="60067"/>
  <c r="J191" i="60067"/>
  <c r="J192" i="60067"/>
  <c r="J193" i="60067"/>
  <c r="J194" i="60067"/>
  <c r="J195" i="60067"/>
  <c r="J196" i="60067"/>
  <c r="J197" i="60067"/>
  <c r="J207" i="60067"/>
  <c r="J143" i="60067"/>
  <c r="N144" i="60067"/>
  <c r="N145" i="60067"/>
  <c r="N146" i="60067"/>
  <c r="N147" i="60067"/>
  <c r="N148" i="60067"/>
  <c r="N149" i="60067"/>
  <c r="N150" i="60067"/>
  <c r="N151" i="60067"/>
  <c r="N152" i="60067"/>
  <c r="N153" i="60067"/>
  <c r="N154" i="60067"/>
  <c r="N155" i="60067"/>
  <c r="N156" i="60067"/>
  <c r="N157" i="60067"/>
  <c r="N158" i="60067"/>
  <c r="N159" i="60067"/>
  <c r="N160" i="60067"/>
  <c r="N161" i="60067"/>
  <c r="N162" i="60067"/>
  <c r="N172" i="60067"/>
  <c r="N143" i="60067"/>
  <c r="L144" i="60067"/>
  <c r="L146" i="60067"/>
  <c r="L147" i="60067"/>
  <c r="L148" i="60067"/>
  <c r="L149" i="60067"/>
  <c r="L150" i="60067"/>
  <c r="L151" i="60067"/>
  <c r="L152" i="60067"/>
  <c r="L153" i="60067"/>
  <c r="L154" i="60067"/>
  <c r="L155" i="60067"/>
  <c r="L156" i="60067"/>
  <c r="L157" i="60067"/>
  <c r="L158" i="60067"/>
  <c r="L159" i="60067"/>
  <c r="L160" i="60067"/>
  <c r="L161" i="60067"/>
  <c r="L162" i="60067"/>
  <c r="L172" i="60067"/>
  <c r="L143" i="60067"/>
  <c r="J144" i="60067"/>
  <c r="J145" i="60067"/>
  <c r="J146" i="60067"/>
  <c r="J147" i="60067"/>
  <c r="J148" i="60067"/>
  <c r="J149" i="60067"/>
  <c r="J150" i="60067"/>
  <c r="J151" i="60067"/>
  <c r="J152" i="60067"/>
  <c r="J153" i="60067"/>
  <c r="J154" i="60067"/>
  <c r="J155" i="60067"/>
  <c r="J156" i="60067"/>
  <c r="J157" i="60067"/>
  <c r="J158" i="60067"/>
  <c r="J159" i="60067"/>
  <c r="J160" i="60067"/>
  <c r="J161" i="60067"/>
  <c r="J162" i="60067"/>
  <c r="J172" i="60067"/>
  <c r="I13" i="60066"/>
  <c r="F20" i="60066"/>
  <c r="C27" i="60066"/>
  <c r="F27" i="60066"/>
  <c r="I27" i="60066"/>
  <c r="L27" i="60066"/>
  <c r="C28" i="60066"/>
  <c r="F28" i="60066"/>
  <c r="I28" i="60066"/>
  <c r="L28" i="60066"/>
  <c r="C29" i="60066"/>
  <c r="F29" i="60066"/>
  <c r="I29" i="60066"/>
  <c r="L29" i="60066"/>
  <c r="C30" i="60066"/>
  <c r="F30" i="60066"/>
  <c r="I30" i="60066"/>
  <c r="L30" i="60066"/>
  <c r="C31" i="60066"/>
  <c r="F31" i="60066"/>
  <c r="I31" i="60066"/>
  <c r="L31" i="60066"/>
  <c r="C32" i="60066"/>
  <c r="F32" i="60066"/>
  <c r="I32" i="60066"/>
  <c r="L32" i="60066"/>
  <c r="C33" i="60066"/>
  <c r="F33" i="60066"/>
  <c r="I33" i="60066"/>
  <c r="L33" i="60066"/>
  <c r="C34" i="60066"/>
  <c r="F34" i="60066"/>
  <c r="I34" i="60066"/>
  <c r="L34" i="60066"/>
  <c r="C35" i="60066"/>
  <c r="F35" i="60066"/>
  <c r="I35" i="60066"/>
  <c r="L35" i="60066"/>
  <c r="C36" i="60066"/>
  <c r="F36" i="60066"/>
  <c r="I36" i="60066"/>
  <c r="L36" i="60066"/>
  <c r="C37" i="60066"/>
  <c r="F37" i="60066"/>
  <c r="I37" i="60066"/>
  <c r="L37" i="60066"/>
  <c r="C38" i="60066"/>
  <c r="F38" i="60066"/>
  <c r="I38" i="60066"/>
  <c r="L38" i="60066"/>
  <c r="C39" i="60066"/>
  <c r="F39" i="60066"/>
  <c r="I39" i="60066"/>
  <c r="L39" i="60066"/>
  <c r="C40" i="60066"/>
  <c r="F40" i="60066"/>
  <c r="I40" i="60066"/>
  <c r="L40" i="60066"/>
  <c r="C41" i="60066"/>
  <c r="F41" i="60066"/>
  <c r="I41" i="60066"/>
  <c r="L41" i="60066"/>
  <c r="C42" i="60066"/>
  <c r="F42" i="60066"/>
  <c r="I42" i="60066"/>
  <c r="L42" i="60066"/>
  <c r="C43" i="60066"/>
  <c r="F43" i="60066"/>
  <c r="I43" i="60066"/>
  <c r="L43" i="60066"/>
  <c r="D4" i="308"/>
  <c r="Q135" i="60074"/>
  <c r="Q131" i="60074"/>
  <c r="G113" i="308"/>
  <c r="K20" i="60069"/>
  <c r="E103" i="308"/>
  <c r="I89" i="60068"/>
  <c r="L55" i="308"/>
  <c r="M42" i="308"/>
  <c r="I76" i="60068"/>
  <c r="L42" i="308"/>
  <c r="H55" i="60068"/>
  <c r="E55" i="60074"/>
  <c r="I15" i="60068"/>
  <c r="F49" i="308"/>
  <c r="T64" i="308"/>
  <c r="E99" i="60074"/>
  <c r="F159" i="60069"/>
  <c r="N115" i="308"/>
  <c r="F230" i="60069"/>
  <c r="T117" i="308"/>
  <c r="J24" i="60068"/>
  <c r="E58" i="308"/>
  <c r="I12" i="60068"/>
  <c r="F46" i="308"/>
  <c r="H24" i="60068"/>
  <c r="B52" i="60074"/>
  <c r="H21" i="60068"/>
  <c r="B68" i="60074"/>
  <c r="I9" i="60068"/>
  <c r="F43" i="308"/>
  <c r="H92" i="60068"/>
  <c r="H56" i="60074"/>
  <c r="H82" i="60068"/>
  <c r="H50" i="60074"/>
  <c r="J92" i="60068"/>
  <c r="K58" i="308"/>
  <c r="D129" i="60068"/>
  <c r="K60" i="60074"/>
  <c r="E128" i="60068"/>
  <c r="N59" i="308"/>
  <c r="E162" i="60068"/>
  <c r="Q58" i="308"/>
  <c r="V68" i="308"/>
  <c r="E197" i="60068"/>
  <c r="T58" i="308"/>
  <c r="V107" i="308"/>
  <c r="Q126" i="60074"/>
  <c r="Q113" i="60074"/>
  <c r="V87" i="308"/>
  <c r="F215" i="60069"/>
  <c r="T87" i="308"/>
  <c r="F227" i="60069"/>
  <c r="T111" i="308"/>
  <c r="P113" i="308"/>
  <c r="P109" i="308"/>
  <c r="F156" i="60069"/>
  <c r="N109" i="308"/>
  <c r="F155" i="60069"/>
  <c r="N107" i="308"/>
  <c r="K119" i="60069"/>
  <c r="K105" i="308"/>
  <c r="K116" i="60069"/>
  <c r="K99" i="308"/>
  <c r="K121" i="60069"/>
  <c r="K109" i="308"/>
  <c r="Q80" i="60074"/>
  <c r="Q88" i="60074"/>
  <c r="M103" i="308"/>
  <c r="Q84" i="60074"/>
  <c r="K13" i="60069"/>
  <c r="K19" i="60069"/>
  <c r="E101" i="308"/>
  <c r="K15" i="60069"/>
  <c r="E93" i="308"/>
  <c r="K24" i="60069"/>
  <c r="E111" i="308"/>
  <c r="G73" i="308"/>
  <c r="D196" i="60068"/>
  <c r="Q39" i="60074"/>
  <c r="D192" i="60068"/>
  <c r="V53" i="308"/>
  <c r="D195" i="60068"/>
  <c r="V56" i="308"/>
  <c r="D194" i="60068"/>
  <c r="V55" i="308"/>
  <c r="E195" i="60068"/>
  <c r="T56" i="308"/>
  <c r="D193" i="60068"/>
  <c r="F193" i="60068"/>
  <c r="U54" i="308"/>
  <c r="E193" i="60068"/>
  <c r="T54" i="308"/>
  <c r="D158" i="60068"/>
  <c r="N41" i="60074"/>
  <c r="D160" i="60068"/>
  <c r="E159" i="60068"/>
  <c r="Q55" i="308"/>
  <c r="E160" i="60068"/>
  <c r="Q56" i="308"/>
  <c r="D127" i="60068"/>
  <c r="P58" i="308"/>
  <c r="D123" i="60068"/>
  <c r="K39" i="60074"/>
  <c r="D125" i="60068"/>
  <c r="P56" i="308"/>
  <c r="D122" i="60068"/>
  <c r="F122" i="60068"/>
  <c r="O53" i="308"/>
  <c r="D120" i="60068"/>
  <c r="F120" i="60068"/>
  <c r="O51" i="308"/>
  <c r="D126" i="60068"/>
  <c r="K42" i="60074"/>
  <c r="D121" i="60068"/>
  <c r="F121" i="60068"/>
  <c r="O52" i="308"/>
  <c r="J88" i="60068"/>
  <c r="K54" i="308"/>
  <c r="H41" i="60074"/>
  <c r="I88" i="60068"/>
  <c r="L54" i="308"/>
  <c r="J82" i="60068"/>
  <c r="K48" i="308"/>
  <c r="I82" i="60068"/>
  <c r="L48" i="308"/>
  <c r="H78" i="60068"/>
  <c r="H46" i="60074"/>
  <c r="I91" i="60068"/>
  <c r="L57" i="308"/>
  <c r="H77" i="60068"/>
  <c r="H49" i="60074"/>
  <c r="H91" i="60068"/>
  <c r="M57" i="308"/>
  <c r="J91" i="60068"/>
  <c r="K57" i="308"/>
  <c r="H81" i="60068"/>
  <c r="M47" i="308"/>
  <c r="J89" i="60068"/>
  <c r="K55" i="308"/>
  <c r="H90" i="60068"/>
  <c r="H45" i="60074"/>
  <c r="H74" i="60068"/>
  <c r="H53" i="60074"/>
  <c r="J76" i="60068"/>
  <c r="K42" i="308"/>
  <c r="J81" i="60068"/>
  <c r="K47" i="308"/>
  <c r="J20" i="60068"/>
  <c r="E54" i="308"/>
  <c r="H8" i="60068"/>
  <c r="B51" i="60074"/>
  <c r="H19" i="60068"/>
  <c r="H13" i="60068"/>
  <c r="G47" i="308"/>
  <c r="I20" i="60068"/>
  <c r="F54" i="308"/>
  <c r="H10" i="60068"/>
  <c r="I10" i="60068"/>
  <c r="F44" i="308"/>
  <c r="I22" i="60068"/>
  <c r="F56" i="308"/>
  <c r="E55" i="308"/>
  <c r="H18" i="60068"/>
  <c r="G52" i="308"/>
  <c r="J18" i="60068"/>
  <c r="E52" i="308"/>
  <c r="I21" i="60068"/>
  <c r="F55" i="308"/>
  <c r="H22" i="60068"/>
  <c r="B42" i="60074"/>
  <c r="D184" i="60067"/>
  <c r="Q7" i="60074"/>
  <c r="D180" i="60067"/>
  <c r="Q6" i="60074"/>
  <c r="J43" i="60069"/>
  <c r="K83" i="60074"/>
  <c r="D186" i="60067"/>
  <c r="F186" i="60067"/>
  <c r="U13" i="308"/>
  <c r="D182" i="60067"/>
  <c r="Q15" i="60074"/>
  <c r="D183" i="60067"/>
  <c r="Q12" i="60074"/>
  <c r="D189" i="60067"/>
  <c r="V16" i="308"/>
  <c r="D187" i="60067"/>
  <c r="V14" i="308"/>
  <c r="D181" i="60067"/>
  <c r="V8" i="308"/>
  <c r="D188" i="60067"/>
  <c r="F188" i="60067"/>
  <c r="U15" i="308"/>
  <c r="D185" i="60067"/>
  <c r="V12" i="308"/>
  <c r="F115" i="60067"/>
  <c r="O12" i="308"/>
  <c r="K10" i="60074"/>
  <c r="H84" i="60067"/>
  <c r="H9" i="60074"/>
  <c r="H75" i="60067"/>
  <c r="M7" i="308"/>
  <c r="H7" i="60067"/>
  <c r="G7" i="308"/>
  <c r="G49" i="308"/>
  <c r="B65" i="60074"/>
  <c r="F225" i="60069"/>
  <c r="T107" i="308"/>
  <c r="F223" i="60069"/>
  <c r="T103" i="308"/>
  <c r="F222" i="60069"/>
  <c r="T101" i="308"/>
  <c r="F224" i="60069"/>
  <c r="T105" i="308"/>
  <c r="F226" i="60069"/>
  <c r="T109" i="308"/>
  <c r="F228" i="60069"/>
  <c r="T113" i="308"/>
  <c r="F187" i="60069"/>
  <c r="Q101" i="308"/>
  <c r="F191" i="60069"/>
  <c r="Q109" i="308"/>
  <c r="F189" i="60069"/>
  <c r="Q105" i="308"/>
  <c r="F158" i="60069"/>
  <c r="N113" i="308"/>
  <c r="F154" i="60069"/>
  <c r="N105" i="308"/>
  <c r="F157" i="60069"/>
  <c r="N111" i="308"/>
  <c r="K118" i="60069"/>
  <c r="K103" i="308"/>
  <c r="K122" i="60069"/>
  <c r="K111" i="308"/>
  <c r="K115" i="60069"/>
  <c r="K97" i="308"/>
  <c r="K120" i="60069"/>
  <c r="K107" i="308"/>
  <c r="K111" i="60069"/>
  <c r="K89" i="308"/>
  <c r="K5" i="60069"/>
  <c r="E73" i="308"/>
  <c r="E196" i="60068"/>
  <c r="T57" i="308"/>
  <c r="E194" i="60068"/>
  <c r="T55" i="308"/>
  <c r="E158" i="60068"/>
  <c r="Q54" i="308"/>
  <c r="E123" i="60068"/>
  <c r="N54" i="308"/>
  <c r="E122" i="60068"/>
  <c r="N53" i="308"/>
  <c r="J74" i="60068"/>
  <c r="K40" i="308"/>
  <c r="J90" i="60068"/>
  <c r="K56" i="308"/>
  <c r="I90" i="60068"/>
  <c r="L56" i="308"/>
  <c r="I77" i="60068"/>
  <c r="L43" i="308"/>
  <c r="I81" i="60068"/>
  <c r="L47" i="308"/>
  <c r="I19" i="60068"/>
  <c r="F53" i="308"/>
  <c r="J19" i="60068"/>
  <c r="E53" i="308"/>
  <c r="J8" i="60068"/>
  <c r="E42" i="308"/>
  <c r="I8" i="60068"/>
  <c r="F42" i="308"/>
  <c r="J22" i="60068"/>
  <c r="E56" i="308"/>
  <c r="E188" i="60067"/>
  <c r="T15" i="308"/>
  <c r="J84" i="60067"/>
  <c r="K16" i="308"/>
  <c r="J7" i="60067"/>
  <c r="E7" i="308"/>
  <c r="I7" i="60067"/>
  <c r="F7" i="308"/>
  <c r="I28" i="60069"/>
  <c r="E90" i="60074"/>
  <c r="K28" i="60069"/>
  <c r="E119" i="308"/>
  <c r="J132" i="60069"/>
  <c r="K132" i="60069"/>
  <c r="Q97" i="60074"/>
  <c r="K128" i="60069"/>
  <c r="K125" i="308"/>
  <c r="M125" i="308"/>
  <c r="K124" i="60069"/>
  <c r="K115" i="308"/>
  <c r="Q89" i="60074"/>
  <c r="F199" i="60069"/>
  <c r="Q125" i="308"/>
  <c r="F234" i="60069"/>
  <c r="T125" i="308"/>
  <c r="K9" i="60069"/>
  <c r="E81" i="308"/>
  <c r="K130" i="60069"/>
  <c r="K129" i="308"/>
  <c r="K126" i="60069"/>
  <c r="K121" i="308"/>
  <c r="M121" i="308"/>
  <c r="F237" i="60069"/>
  <c r="T131" i="308"/>
  <c r="I33" i="60069"/>
  <c r="E95" i="60074"/>
  <c r="I30" i="60069"/>
  <c r="E92" i="60074"/>
  <c r="F231" i="60069"/>
  <c r="T119" i="308"/>
  <c r="J27" i="60069"/>
  <c r="J102" i="60067"/>
  <c r="K34" i="308"/>
  <c r="J100" i="60067"/>
  <c r="K32" i="308"/>
  <c r="J98" i="60067"/>
  <c r="K30" i="308"/>
  <c r="H102" i="60067"/>
  <c r="H14" i="60074"/>
  <c r="H101" i="60067"/>
  <c r="H15" i="60074"/>
  <c r="H99" i="60067"/>
  <c r="M31" i="308"/>
  <c r="H98" i="60067"/>
  <c r="M30" i="308"/>
  <c r="H95" i="60067"/>
  <c r="H21" i="60074"/>
  <c r="H90" i="60067"/>
  <c r="H26" i="60074"/>
  <c r="H67" i="60067"/>
  <c r="J33" i="308"/>
  <c r="H65" i="60067"/>
  <c r="E12" i="60074"/>
  <c r="I67" i="60067"/>
  <c r="I33" i="308"/>
  <c r="I65" i="60067"/>
  <c r="I31" i="308"/>
  <c r="J68" i="60067"/>
  <c r="H34" i="308"/>
  <c r="H34" i="60067"/>
  <c r="G34" i="308"/>
  <c r="H32" i="60067"/>
  <c r="B18" i="60074"/>
  <c r="H29" i="60067"/>
  <c r="G29" i="308"/>
  <c r="H27" i="60067"/>
  <c r="G27" i="308"/>
  <c r="I33" i="60067"/>
  <c r="F33" i="308"/>
  <c r="I32" i="60067"/>
  <c r="F32" i="308"/>
  <c r="I29" i="60067"/>
  <c r="F29" i="308"/>
  <c r="B43" i="60074"/>
  <c r="H33" i="60068"/>
  <c r="G67" i="308"/>
  <c r="H26" i="60068"/>
  <c r="B54" i="60074"/>
  <c r="H25" i="60068"/>
  <c r="G59" i="308"/>
  <c r="J33" i="60068"/>
  <c r="E67" i="308"/>
  <c r="J31" i="60068"/>
  <c r="E65" i="308"/>
  <c r="J29" i="60068"/>
  <c r="E63" i="308"/>
  <c r="J27" i="60068"/>
  <c r="E61" i="308"/>
  <c r="I30" i="60068"/>
  <c r="F64" i="308"/>
  <c r="I28" i="60068"/>
  <c r="F62" i="308"/>
  <c r="I26" i="60068"/>
  <c r="F60" i="308"/>
  <c r="I23" i="60068"/>
  <c r="F57" i="308"/>
  <c r="H32" i="60068"/>
  <c r="G66" i="308"/>
  <c r="H31" i="60068"/>
  <c r="B59" i="60074"/>
  <c r="H30" i="60068"/>
  <c r="B58" i="60074"/>
  <c r="H29" i="60068"/>
  <c r="G63" i="308"/>
  <c r="H28" i="60068"/>
  <c r="B56" i="60074"/>
  <c r="H27" i="60068"/>
  <c r="G61" i="308"/>
  <c r="J32" i="60068"/>
  <c r="E66" i="308"/>
  <c r="J25" i="60068"/>
  <c r="E59" i="308"/>
  <c r="H68" i="60068"/>
  <c r="E68" i="60074"/>
  <c r="H67" i="60068"/>
  <c r="J67" i="308"/>
  <c r="H65" i="60068"/>
  <c r="J65" i="308"/>
  <c r="H64" i="60068"/>
  <c r="E64" i="60074"/>
  <c r="H63" i="60068"/>
  <c r="E63" i="60074"/>
  <c r="H62" i="60068"/>
  <c r="J62" i="308"/>
  <c r="H61" i="60068"/>
  <c r="J61" i="308"/>
  <c r="H60" i="60068"/>
  <c r="J60" i="308"/>
  <c r="H59" i="60068"/>
  <c r="J59" i="308"/>
  <c r="H58" i="60068"/>
  <c r="E58" i="60074"/>
  <c r="H57" i="60068"/>
  <c r="E57" i="60074"/>
  <c r="J68" i="60068"/>
  <c r="H68" i="308"/>
  <c r="J66" i="60068"/>
  <c r="H66" i="308"/>
  <c r="J64" i="60068"/>
  <c r="H64" i="308"/>
  <c r="J62" i="60068"/>
  <c r="H62" i="308"/>
  <c r="J60" i="60068"/>
  <c r="H60" i="308"/>
  <c r="J58" i="60068"/>
  <c r="H58" i="308"/>
  <c r="I67" i="60068"/>
  <c r="I67" i="308"/>
  <c r="I65" i="60068"/>
  <c r="I65" i="308"/>
  <c r="I63" i="60068"/>
  <c r="I63" i="308"/>
  <c r="I61" i="60068"/>
  <c r="I61" i="308"/>
  <c r="J59" i="60068"/>
  <c r="H59" i="308"/>
  <c r="M55" i="308"/>
  <c r="H102" i="60068"/>
  <c r="H66" i="60074"/>
  <c r="H101" i="60068"/>
  <c r="M67" i="308"/>
  <c r="H98" i="60068"/>
  <c r="H62" i="60074"/>
  <c r="H97" i="60068"/>
  <c r="M63" i="308"/>
  <c r="H96" i="60068"/>
  <c r="H60" i="60074"/>
  <c r="H95" i="60068"/>
  <c r="M61" i="308"/>
  <c r="J100" i="60068"/>
  <c r="K66" i="308"/>
  <c r="J98" i="60068"/>
  <c r="K64" i="308"/>
  <c r="J96" i="60068"/>
  <c r="K62" i="308"/>
  <c r="J94" i="60068"/>
  <c r="K60" i="308"/>
  <c r="I101" i="60068"/>
  <c r="L67" i="308"/>
  <c r="I99" i="60068"/>
  <c r="L65" i="308"/>
  <c r="I97" i="60068"/>
  <c r="L63" i="308"/>
  <c r="I95" i="60068"/>
  <c r="L61" i="308"/>
  <c r="I93" i="60068"/>
  <c r="L59" i="308"/>
  <c r="H99" i="60068"/>
  <c r="H63" i="60074"/>
  <c r="H93" i="60068"/>
  <c r="H57" i="60074"/>
  <c r="J102" i="60068"/>
  <c r="K68" i="308"/>
  <c r="S60" i="308"/>
  <c r="F164" i="60068"/>
  <c r="R60" i="308"/>
  <c r="N60" i="60074"/>
  <c r="S62" i="308"/>
  <c r="E164" i="60068"/>
  <c r="Q60" i="308"/>
  <c r="D170" i="60068"/>
  <c r="S66" i="308"/>
  <c r="D168" i="60068"/>
  <c r="N64" i="60074"/>
  <c r="S65" i="308"/>
  <c r="E163" i="60068"/>
  <c r="Q59" i="308"/>
  <c r="D172" i="60068"/>
  <c r="N68" i="60074"/>
  <c r="E171" i="60068"/>
  <c r="Q67" i="308"/>
  <c r="E166" i="60068"/>
  <c r="Q62" i="308"/>
  <c r="G105" i="308"/>
  <c r="K33" i="60069"/>
  <c r="E129" i="308"/>
  <c r="K22" i="60069"/>
  <c r="E107" i="308"/>
  <c r="I29" i="60069"/>
  <c r="E91" i="60074"/>
  <c r="K32" i="60069"/>
  <c r="E127" i="308"/>
  <c r="K29" i="60069"/>
  <c r="E121" i="308"/>
  <c r="S117" i="308"/>
  <c r="F194" i="60069"/>
  <c r="Q115" i="308"/>
  <c r="F197" i="60069"/>
  <c r="Q121" i="308"/>
  <c r="P129" i="308"/>
  <c r="F200" i="60068"/>
  <c r="U61" i="308"/>
  <c r="E124" i="60068"/>
  <c r="N55" i="308"/>
  <c r="E137" i="60068"/>
  <c r="N68" i="308"/>
  <c r="D136" i="60068"/>
  <c r="F136" i="60068"/>
  <c r="O67" i="308"/>
  <c r="E135" i="60068"/>
  <c r="N66" i="308"/>
  <c r="E134" i="60068"/>
  <c r="N65" i="308"/>
  <c r="E133" i="60068"/>
  <c r="N64" i="308"/>
  <c r="E132" i="60068"/>
  <c r="N63" i="308"/>
  <c r="E131" i="60068"/>
  <c r="N62" i="308"/>
  <c r="E130" i="60068"/>
  <c r="N61" i="308"/>
  <c r="G64" i="308"/>
  <c r="F233" i="60069"/>
  <c r="T123" i="308"/>
  <c r="S131" i="308"/>
  <c r="F192" i="60069"/>
  <c r="Q111" i="308"/>
  <c r="F201" i="60069"/>
  <c r="Q129" i="308"/>
  <c r="F188" i="60069"/>
  <c r="Q103" i="308"/>
  <c r="K111" i="60074"/>
  <c r="E134" i="60074"/>
  <c r="P123" i="308"/>
  <c r="Q73" i="60074"/>
  <c r="K117" i="60069"/>
  <c r="K101" i="308"/>
  <c r="Q96" i="60074"/>
  <c r="K127" i="60069"/>
  <c r="K123" i="308"/>
  <c r="Q90" i="60074"/>
  <c r="K125" i="60069"/>
  <c r="K117" i="308"/>
  <c r="Q87" i="60074"/>
  <c r="M123" i="308"/>
  <c r="K131" i="60069"/>
  <c r="K131" i="308"/>
  <c r="K23" i="60069"/>
  <c r="E109" i="308"/>
  <c r="G111" i="308"/>
  <c r="K34" i="60069"/>
  <c r="E131" i="308"/>
  <c r="I31" i="60069"/>
  <c r="G125" i="308"/>
  <c r="K31" i="60069"/>
  <c r="E125" i="308"/>
  <c r="G95" i="308"/>
  <c r="G123" i="308"/>
  <c r="I34" i="60069"/>
  <c r="E96" i="60074"/>
  <c r="K21" i="60069"/>
  <c r="E105" i="308"/>
  <c r="D202" i="60067"/>
  <c r="F202" i="60067"/>
  <c r="U29" i="308"/>
  <c r="F206" i="60067"/>
  <c r="U33" i="308"/>
  <c r="D196" i="60067"/>
  <c r="Q27" i="60074"/>
  <c r="D200" i="60067"/>
  <c r="Q23" i="60074"/>
  <c r="E204" i="60067"/>
  <c r="T31" i="308"/>
  <c r="D172" i="60067"/>
  <c r="S34" i="308"/>
  <c r="D170" i="60067"/>
  <c r="F170" i="60067"/>
  <c r="R32" i="308"/>
  <c r="E132" i="60067"/>
  <c r="N29" i="308"/>
  <c r="E131" i="60067"/>
  <c r="N28" i="308"/>
  <c r="H94" i="60067"/>
  <c r="H22" i="60074"/>
  <c r="J94" i="60067"/>
  <c r="K26" i="308"/>
  <c r="H100" i="60067"/>
  <c r="M32" i="308"/>
  <c r="H97" i="60067"/>
  <c r="H19" i="60074"/>
  <c r="J97" i="60067"/>
  <c r="K29" i="308"/>
  <c r="H96" i="60067"/>
  <c r="H20" i="60074"/>
  <c r="J96" i="60067"/>
  <c r="K28" i="308"/>
  <c r="J99" i="60067"/>
  <c r="K31" i="308"/>
  <c r="J63" i="60067"/>
  <c r="H29" i="308"/>
  <c r="I61" i="60067"/>
  <c r="I27" i="308"/>
  <c r="I63" i="60067"/>
  <c r="I29" i="308"/>
  <c r="H61" i="60067"/>
  <c r="J27" i="308"/>
  <c r="I26" i="60067"/>
  <c r="F26" i="308"/>
  <c r="I28" i="60067"/>
  <c r="F28" i="308"/>
  <c r="I31" i="60067"/>
  <c r="F31" i="308"/>
  <c r="H31" i="60067"/>
  <c r="G31" i="308"/>
  <c r="I57" i="60068"/>
  <c r="I57" i="308"/>
  <c r="J57" i="60068"/>
  <c r="H57" i="308"/>
  <c r="D167" i="60068"/>
  <c r="N63" i="60074"/>
  <c r="E167" i="60068"/>
  <c r="Q63" i="308"/>
  <c r="I64" i="60067"/>
  <c r="I30" i="308"/>
  <c r="J64" i="60067"/>
  <c r="H30" i="308"/>
  <c r="H64" i="60067"/>
  <c r="E13" i="60074"/>
  <c r="I55" i="60067"/>
  <c r="I21" i="308"/>
  <c r="J55" i="60067"/>
  <c r="H21" i="308"/>
  <c r="H55" i="60067"/>
  <c r="J21" i="308"/>
  <c r="I68" i="60067"/>
  <c r="I34" i="308"/>
  <c r="H68" i="60067"/>
  <c r="J34" i="308"/>
  <c r="H66" i="60067"/>
  <c r="J32" i="308"/>
  <c r="I66" i="60067"/>
  <c r="I32" i="308"/>
  <c r="I95" i="60067"/>
  <c r="L27" i="308"/>
  <c r="J95" i="60067"/>
  <c r="K27" i="308"/>
  <c r="E165" i="60068"/>
  <c r="Q61" i="308"/>
  <c r="H60" i="60067"/>
  <c r="J26" i="308"/>
  <c r="J60" i="60067"/>
  <c r="H26" i="308"/>
  <c r="J89" i="60067"/>
  <c r="K21" i="308"/>
  <c r="J9" i="60068"/>
  <c r="E43" i="308"/>
  <c r="H9" i="60068"/>
  <c r="B63" i="60074"/>
  <c r="I56" i="60068"/>
  <c r="I56" i="308"/>
  <c r="H56" i="60068"/>
  <c r="E56" i="60074"/>
  <c r="J56" i="60068"/>
  <c r="H56" i="308"/>
  <c r="I21" i="60067"/>
  <c r="F21" i="308"/>
  <c r="J21" i="60067"/>
  <c r="E21" i="308"/>
  <c r="H21" i="60067"/>
  <c r="G21" i="308"/>
  <c r="H17" i="60067"/>
  <c r="G17" i="308"/>
  <c r="H62" i="60067"/>
  <c r="J28" i="308"/>
  <c r="H89" i="60067"/>
  <c r="H27" i="60074"/>
  <c r="I27" i="60067"/>
  <c r="F27" i="308"/>
  <c r="J33" i="60067"/>
  <c r="E33" i="308"/>
  <c r="I30" i="60067"/>
  <c r="F30" i="308"/>
  <c r="I34" i="60067"/>
  <c r="F34" i="308"/>
  <c r="J30" i="60067"/>
  <c r="E30" i="308"/>
  <c r="J28" i="60067"/>
  <c r="E28" i="308"/>
  <c r="B5" i="60076"/>
  <c r="K13" i="60076"/>
  <c r="M15" i="60076"/>
  <c r="J4" i="60076"/>
  <c r="D5" i="60076"/>
  <c r="F15" i="60076"/>
  <c r="D178" i="60067"/>
  <c r="E178" i="60067"/>
  <c r="E180" i="60067"/>
  <c r="G4" i="60076"/>
  <c r="N5" i="60076"/>
  <c r="F144" i="60069"/>
  <c r="F145" i="60069"/>
  <c r="F146" i="60069"/>
  <c r="Q14" i="60076"/>
  <c r="F214" i="60069"/>
  <c r="F216" i="60069"/>
  <c r="S14" i="60076"/>
  <c r="K6" i="60076"/>
  <c r="L13" i="60076"/>
  <c r="N8" i="60076"/>
  <c r="O4" i="60076"/>
  <c r="S13" i="60076"/>
  <c r="J13" i="60068"/>
  <c r="H14" i="60068"/>
  <c r="J14" i="60068"/>
  <c r="H4" i="60076"/>
  <c r="O16" i="60076"/>
  <c r="M8" i="60076"/>
  <c r="F13" i="60076"/>
  <c r="K11" i="60069"/>
  <c r="I12" i="60069"/>
  <c r="K12" i="60069"/>
  <c r="N14" i="60076"/>
  <c r="F8" i="60076"/>
  <c r="G6" i="60076"/>
  <c r="H47" i="60068"/>
  <c r="J47" i="60068"/>
  <c r="H48" i="60068"/>
  <c r="J48" i="60068"/>
  <c r="I4" i="60076"/>
  <c r="L15" i="60076"/>
  <c r="P8" i="60076"/>
  <c r="O14" i="60076"/>
  <c r="M6" i="60076"/>
  <c r="H10" i="60067"/>
  <c r="J10" i="60067"/>
  <c r="J11" i="60067"/>
  <c r="H12" i="60067"/>
  <c r="J12" i="60067"/>
  <c r="H13" i="60067"/>
  <c r="J13" i="60067"/>
  <c r="B15" i="60076"/>
  <c r="H44" i="60067"/>
  <c r="J44" i="60067"/>
  <c r="H45" i="60067"/>
  <c r="J45" i="60067"/>
  <c r="J46" i="60067"/>
  <c r="H47" i="60067"/>
  <c r="J47" i="60067"/>
  <c r="C15" i="60076"/>
  <c r="G12" i="60076"/>
  <c r="R4" i="60076"/>
  <c r="C8" i="60076"/>
  <c r="P16" i="60076"/>
  <c r="D151" i="60068"/>
  <c r="E151" i="60068"/>
  <c r="D152" i="60068"/>
  <c r="E152" i="60068"/>
  <c r="L4" i="60076"/>
  <c r="R16" i="60076"/>
  <c r="S4" i="60076"/>
  <c r="J8" i="60076"/>
  <c r="J77" i="60068"/>
  <c r="J78" i="60068"/>
  <c r="H79" i="60068"/>
  <c r="J79" i="60068"/>
  <c r="J80" i="60068"/>
  <c r="J11" i="60076"/>
  <c r="K16" i="60076"/>
  <c r="F6" i="60076"/>
  <c r="H39" i="60067"/>
  <c r="J39" i="60067"/>
  <c r="C12" i="60076"/>
  <c r="E8" i="60076"/>
  <c r="O5" i="60076"/>
  <c r="Q4" i="60076"/>
  <c r="C13" i="60076"/>
  <c r="J13" i="60076"/>
  <c r="I8" i="60076"/>
  <c r="P4" i="60076"/>
  <c r="I6" i="60076"/>
  <c r="H6" i="60076"/>
  <c r="D182" i="60068"/>
  <c r="E182" i="60068"/>
  <c r="D183" i="60068"/>
  <c r="E183" i="60068"/>
  <c r="D184" i="60068"/>
  <c r="E184" i="60068"/>
  <c r="D185" i="60068"/>
  <c r="E185" i="60068"/>
  <c r="M11" i="60076"/>
  <c r="P13" i="60076"/>
  <c r="F179" i="60069"/>
  <c r="F180" i="60069"/>
  <c r="F181" i="60069"/>
  <c r="R14" i="60076"/>
  <c r="K15" i="60076"/>
  <c r="A81" i="308"/>
  <c r="F12" i="60076"/>
  <c r="F5" i="60076"/>
  <c r="H41" i="60067"/>
  <c r="J41" i="60067"/>
  <c r="C4" i="60076"/>
  <c r="S16" i="60076"/>
  <c r="Q16" i="60076"/>
  <c r="P5" i="60076"/>
  <c r="H43" i="60068"/>
  <c r="J43" i="60068"/>
  <c r="H44" i="60068"/>
  <c r="J44" i="60068"/>
  <c r="H45" i="60068"/>
  <c r="J45" i="60068"/>
  <c r="H46" i="60068"/>
  <c r="J46" i="60068"/>
  <c r="I11" i="60076"/>
  <c r="G13" i="60076"/>
  <c r="S5" i="60076"/>
  <c r="H13" i="60076"/>
  <c r="J6" i="60076"/>
  <c r="E183" i="60067"/>
  <c r="E184" i="60067"/>
  <c r="E185" i="60067"/>
  <c r="E186" i="60067"/>
  <c r="G15" i="60076"/>
  <c r="L8" i="60076"/>
  <c r="M16" i="60076"/>
  <c r="M13" i="60076"/>
  <c r="I16" i="60076"/>
  <c r="C6" i="60076"/>
  <c r="D112" i="60068"/>
  <c r="E112" i="60068"/>
  <c r="D113" i="60068"/>
  <c r="E113" i="60068"/>
  <c r="D114" i="60068"/>
  <c r="E114" i="60068"/>
  <c r="D115" i="60068"/>
  <c r="E115" i="60068"/>
  <c r="K11" i="60076"/>
  <c r="J10" i="60068"/>
  <c r="H11" i="60068"/>
  <c r="J11" i="60068"/>
  <c r="H11" i="60076"/>
  <c r="G5" i="60076"/>
  <c r="S8" i="60076"/>
  <c r="R5" i="60076"/>
  <c r="R8" i="60076"/>
  <c r="N13" i="60076"/>
  <c r="N4" i="60076"/>
  <c r="Q13" i="60076"/>
  <c r="Q8" i="60076"/>
  <c r="L6" i="60076"/>
  <c r="I15" i="60076"/>
  <c r="D116" i="60068"/>
  <c r="E116" i="60068"/>
  <c r="D117" i="60068"/>
  <c r="E117" i="60068"/>
  <c r="K4" i="60076"/>
  <c r="K109" i="60069"/>
  <c r="K110" i="60069"/>
  <c r="P14" i="60076"/>
  <c r="K8" i="60076"/>
  <c r="D186" i="60068"/>
  <c r="E186" i="60068"/>
  <c r="D187" i="60068"/>
  <c r="E187" i="60068"/>
  <c r="M4" i="60076"/>
  <c r="F4" i="60076"/>
  <c r="C5" i="60076"/>
  <c r="N16" i="60076"/>
  <c r="O13" i="60076"/>
  <c r="O8" i="60076"/>
  <c r="Q5" i="60076"/>
  <c r="R13" i="60076"/>
  <c r="H16" i="60076"/>
  <c r="H8" i="60076"/>
  <c r="G8" i="60076"/>
  <c r="D147" i="60068"/>
  <c r="E147" i="60068"/>
  <c r="D148" i="60068"/>
  <c r="E148" i="60068"/>
  <c r="D149" i="60068"/>
  <c r="E149" i="60068"/>
  <c r="E150" i="60068"/>
  <c r="L11" i="60076"/>
  <c r="J15" i="60076"/>
  <c r="L16" i="60076"/>
  <c r="I13" i="60076"/>
  <c r="H15" i="60076"/>
  <c r="J16" i="60076"/>
  <c r="H73" i="60067"/>
  <c r="J73" i="60067"/>
  <c r="D12" i="60076"/>
  <c r="B6" i="60076"/>
  <c r="B13" i="60076"/>
  <c r="E13" i="60076"/>
  <c r="E5" i="60076"/>
  <c r="D8" i="60076"/>
  <c r="H5" i="60067"/>
  <c r="J5" i="60067"/>
  <c r="B4" i="60076"/>
  <c r="J75" i="60067"/>
  <c r="D4" i="60076"/>
  <c r="H78" i="60067"/>
  <c r="J78" i="60067"/>
  <c r="H79" i="60067"/>
  <c r="J79" i="60067"/>
  <c r="J80" i="60067"/>
  <c r="H81" i="60067"/>
  <c r="J81" i="60067"/>
  <c r="D15" i="60076"/>
  <c r="E12" i="60076"/>
  <c r="E15" i="60076"/>
  <c r="B12" i="60076"/>
  <c r="B8" i="60076"/>
  <c r="E6" i="60076"/>
  <c r="E4" i="60076"/>
  <c r="D13" i="60076"/>
  <c r="D6" i="60076"/>
  <c r="E89" i="308"/>
  <c r="E120" i="60068"/>
  <c r="N51" i="308"/>
  <c r="E121" i="60068"/>
  <c r="N52" i="308"/>
  <c r="K46" i="60074"/>
  <c r="N14" i="308"/>
  <c r="E119" i="60068"/>
  <c r="N50" i="308"/>
  <c r="K41" i="60074"/>
  <c r="N25" i="308"/>
  <c r="N12" i="308"/>
  <c r="N22" i="308"/>
  <c r="P89" i="308"/>
  <c r="E125" i="60074"/>
  <c r="N89" i="308"/>
  <c r="E121" i="60074"/>
  <c r="N85" i="308"/>
  <c r="E112" i="60074"/>
  <c r="K31" i="60074"/>
  <c r="F123" i="60067"/>
  <c r="O20" i="308"/>
  <c r="N18" i="308"/>
  <c r="D111" i="60068"/>
  <c r="F111" i="60068"/>
  <c r="O42" i="308"/>
  <c r="F116" i="60068"/>
  <c r="O47" i="308"/>
  <c r="D118" i="60068"/>
  <c r="F118" i="60068"/>
  <c r="O49" i="308"/>
  <c r="P11" i="308"/>
  <c r="P91" i="308"/>
  <c r="P13" i="308"/>
  <c r="P15" i="308"/>
  <c r="F127" i="60067"/>
  <c r="O24" i="308"/>
  <c r="P10" i="308"/>
  <c r="F125" i="60067"/>
  <c r="O22" i="308"/>
  <c r="F120" i="60067"/>
  <c r="O17" i="308"/>
  <c r="K7" i="60074"/>
  <c r="P45" i="308"/>
  <c r="E124" i="60074"/>
  <c r="J121" i="308"/>
  <c r="F138" i="60069"/>
  <c r="N73" i="308"/>
  <c r="F110" i="60067"/>
  <c r="O7" i="308"/>
  <c r="P43" i="308"/>
  <c r="F127" i="60068"/>
  <c r="O58" i="308"/>
  <c r="K47" i="60074"/>
  <c r="K66" i="60074"/>
  <c r="F130" i="60068"/>
  <c r="O61" i="308"/>
  <c r="D61" i="308"/>
  <c r="K49" i="60074"/>
  <c r="F133" i="60068"/>
  <c r="O64" i="308"/>
  <c r="P64" i="308"/>
  <c r="K9" i="60076"/>
  <c r="D108" i="60068"/>
  <c r="F108" i="60068"/>
  <c r="O39" i="308"/>
  <c r="F125" i="60068"/>
  <c r="O56" i="308"/>
  <c r="D110" i="60068"/>
  <c r="K67" i="60074"/>
  <c r="F132" i="60068"/>
  <c r="O63" i="308"/>
  <c r="T137" i="60068"/>
  <c r="F129" i="60068"/>
  <c r="O60" i="308"/>
  <c r="P63" i="308"/>
  <c r="P68" i="308"/>
  <c r="P60" i="308"/>
  <c r="K68" i="60074"/>
  <c r="K58" i="60074"/>
  <c r="P117" i="308"/>
  <c r="P131" i="308"/>
  <c r="E120" i="60074"/>
  <c r="E123" i="60074"/>
  <c r="D109" i="60068"/>
  <c r="K51" i="60074"/>
  <c r="K9" i="60074"/>
  <c r="P34" i="308"/>
  <c r="P25" i="308"/>
  <c r="K44" i="60074"/>
  <c r="F128" i="60068"/>
  <c r="O59" i="308"/>
  <c r="F131" i="60068"/>
  <c r="O62" i="308"/>
  <c r="P65" i="308"/>
  <c r="P51" i="308"/>
  <c r="K61" i="60074"/>
  <c r="P50" i="308"/>
  <c r="F135" i="60068"/>
  <c r="O66" i="308"/>
  <c r="K50" i="60074"/>
  <c r="P67" i="308"/>
  <c r="P59" i="308"/>
  <c r="P62" i="308"/>
  <c r="P53" i="308"/>
  <c r="K65" i="60074"/>
  <c r="P52" i="308"/>
  <c r="F126" i="60068"/>
  <c r="O57" i="308"/>
  <c r="P55" i="308"/>
  <c r="K57" i="60074"/>
  <c r="P54" i="308"/>
  <c r="P57" i="308"/>
  <c r="F123" i="60068"/>
  <c r="O54" i="308"/>
  <c r="K43" i="60074"/>
  <c r="P105" i="308"/>
  <c r="E111" i="60074"/>
  <c r="P119" i="308"/>
  <c r="E109" i="60074"/>
  <c r="E132" i="60074"/>
  <c r="E107" i="60074"/>
  <c r="P103" i="308"/>
  <c r="P26" i="308"/>
  <c r="P33" i="308"/>
  <c r="K21" i="60074"/>
  <c r="F129" i="60067"/>
  <c r="O26" i="308"/>
  <c r="P29" i="308"/>
  <c r="K17" i="60074"/>
  <c r="E135" i="60074"/>
  <c r="Q9" i="60076"/>
  <c r="P101" i="308"/>
  <c r="E116" i="60074"/>
  <c r="E113" i="60074"/>
  <c r="P125" i="308"/>
  <c r="P115" i="308"/>
  <c r="P111" i="308"/>
  <c r="P107" i="308"/>
  <c r="E118" i="60074"/>
  <c r="P87" i="308"/>
  <c r="P121" i="308"/>
  <c r="E110" i="60074"/>
  <c r="P127" i="308"/>
  <c r="P85" i="308"/>
  <c r="P83" i="308"/>
  <c r="E108" i="60074"/>
  <c r="K18" i="60074"/>
  <c r="K25" i="60074"/>
  <c r="F134" i="60067"/>
  <c r="O31" i="308"/>
  <c r="K16" i="60074"/>
  <c r="K30" i="60074"/>
  <c r="K19" i="60074"/>
  <c r="F121" i="60067"/>
  <c r="O18" i="308"/>
  <c r="F117" i="60067"/>
  <c r="O14" i="308"/>
  <c r="P20" i="308"/>
  <c r="P18" i="308"/>
  <c r="K28" i="60074"/>
  <c r="P30" i="308"/>
  <c r="F124" i="60067"/>
  <c r="O21" i="308"/>
  <c r="P32" i="308"/>
  <c r="K20" i="60074"/>
  <c r="F131" i="60067"/>
  <c r="O28" i="308"/>
  <c r="P28" i="308"/>
  <c r="P27" i="308"/>
  <c r="P14" i="308"/>
  <c r="P12" i="308"/>
  <c r="F130" i="60067"/>
  <c r="O27" i="308"/>
  <c r="P21" i="308"/>
  <c r="K5" i="60074"/>
  <c r="J17" i="308"/>
  <c r="J51" i="60067"/>
  <c r="H17" i="308"/>
  <c r="I51" i="60067"/>
  <c r="I17" i="308"/>
  <c r="H58" i="60067"/>
  <c r="E19" i="60074"/>
  <c r="H53" i="60067"/>
  <c r="E24" i="60074"/>
  <c r="M93" i="308"/>
  <c r="Q85" i="60074"/>
  <c r="M111" i="308"/>
  <c r="K114" i="60069"/>
  <c r="K95" i="308"/>
  <c r="M87" i="308"/>
  <c r="Q102" i="60074"/>
  <c r="M83" i="308"/>
  <c r="M113" i="308"/>
  <c r="Q93" i="60074"/>
  <c r="Q99" i="60074"/>
  <c r="M77" i="308"/>
  <c r="M101" i="308"/>
  <c r="M73" i="308"/>
  <c r="Q100" i="60074"/>
  <c r="M85" i="308"/>
  <c r="Q86" i="60074"/>
  <c r="M97" i="308"/>
  <c r="Q82" i="60074"/>
  <c r="Q94" i="60074"/>
  <c r="M109" i="308"/>
  <c r="Q75" i="60074"/>
  <c r="P9" i="60076"/>
  <c r="J123" i="308"/>
  <c r="M131" i="308"/>
  <c r="Q77" i="60074"/>
  <c r="Q79" i="60074"/>
  <c r="J125" i="308"/>
  <c r="J119" i="308"/>
  <c r="J131" i="308"/>
  <c r="J129" i="308"/>
  <c r="J127" i="308"/>
  <c r="M115" i="308"/>
  <c r="M89" i="308"/>
  <c r="M117" i="308"/>
  <c r="K119" i="308"/>
  <c r="K44" i="308"/>
  <c r="I74" i="60068"/>
  <c r="L40" i="308"/>
  <c r="K43" i="308"/>
  <c r="I78" i="60068"/>
  <c r="L44" i="308"/>
  <c r="M66" i="308"/>
  <c r="M48" i="308"/>
  <c r="I80" i="60068"/>
  <c r="L46" i="308"/>
  <c r="M46" i="308"/>
  <c r="H43" i="60074"/>
  <c r="H86" i="60068"/>
  <c r="I86" i="60068"/>
  <c r="L52" i="308"/>
  <c r="H73" i="60068"/>
  <c r="J73" i="60068"/>
  <c r="K39" i="308"/>
  <c r="H84" i="60068"/>
  <c r="J84" i="60068"/>
  <c r="K50" i="308"/>
  <c r="H75" i="60068"/>
  <c r="M41" i="308"/>
  <c r="H39" i="60074"/>
  <c r="H42" i="60074"/>
  <c r="M45" i="308"/>
  <c r="H87" i="60068"/>
  <c r="I87" i="60068"/>
  <c r="L53" i="308"/>
  <c r="H83" i="60068"/>
  <c r="J83" i="60068"/>
  <c r="K49" i="308"/>
  <c r="H85" i="60068"/>
  <c r="H52" i="60074"/>
  <c r="M62" i="308"/>
  <c r="H61" i="60074"/>
  <c r="M64" i="308"/>
  <c r="M43" i="308"/>
  <c r="M65" i="308"/>
  <c r="M44" i="308"/>
  <c r="M68" i="308"/>
  <c r="M58" i="308"/>
  <c r="M56" i="308"/>
  <c r="M59" i="308"/>
  <c r="I84" i="60067"/>
  <c r="L16" i="308"/>
  <c r="I90" i="60067"/>
  <c r="L22" i="308"/>
  <c r="J90" i="60067"/>
  <c r="K22" i="308"/>
  <c r="K12" i="308"/>
  <c r="I80" i="60067"/>
  <c r="L12" i="308"/>
  <c r="K7" i="308"/>
  <c r="I75" i="60067"/>
  <c r="L7" i="308"/>
  <c r="H76" i="60067"/>
  <c r="M8" i="308"/>
  <c r="H13" i="60074"/>
  <c r="H91" i="60067"/>
  <c r="H25" i="60074"/>
  <c r="I77" i="60067"/>
  <c r="L9" i="308"/>
  <c r="H92" i="60067"/>
  <c r="I92" i="60067"/>
  <c r="L24" i="308"/>
  <c r="M5" i="308"/>
  <c r="J91" i="60067"/>
  <c r="K23" i="308"/>
  <c r="M27" i="308"/>
  <c r="D10" i="60076"/>
  <c r="H82" i="60067"/>
  <c r="M14" i="308"/>
  <c r="H74" i="60067"/>
  <c r="M11" i="308"/>
  <c r="M33" i="308"/>
  <c r="H85" i="60067"/>
  <c r="H31" i="60074"/>
  <c r="M28" i="308"/>
  <c r="H93" i="60067"/>
  <c r="H23" i="60074"/>
  <c r="H88" i="60067"/>
  <c r="M20" i="308"/>
  <c r="H87" i="60067"/>
  <c r="H29" i="60074"/>
  <c r="H86" i="60067"/>
  <c r="M18" i="308"/>
  <c r="H6" i="60074"/>
  <c r="M26" i="308"/>
  <c r="M16" i="308"/>
  <c r="H17" i="60074"/>
  <c r="M21" i="308"/>
  <c r="H5" i="60074"/>
  <c r="M22" i="308"/>
  <c r="M29" i="308"/>
  <c r="H18" i="60074"/>
  <c r="M34" i="308"/>
  <c r="O9" i="60076"/>
  <c r="H51" i="60068"/>
  <c r="J51" i="308"/>
  <c r="E46" i="60074"/>
  <c r="H41" i="60068"/>
  <c r="J41" i="308"/>
  <c r="H42" i="60068"/>
  <c r="J42" i="60068"/>
  <c r="H42" i="308"/>
  <c r="H53" i="60068"/>
  <c r="E53" i="60074"/>
  <c r="H50" i="60068"/>
  <c r="J50" i="308"/>
  <c r="J43" i="308"/>
  <c r="J58" i="308"/>
  <c r="E47" i="60074"/>
  <c r="E48" i="60074"/>
  <c r="E62" i="60074"/>
  <c r="H39" i="60068"/>
  <c r="E39" i="60074"/>
  <c r="E60" i="60074"/>
  <c r="J64" i="308"/>
  <c r="J57" i="308"/>
  <c r="J56" i="308"/>
  <c r="I43" i="60068"/>
  <c r="I43" i="308"/>
  <c r="E67" i="60074"/>
  <c r="J54" i="308"/>
  <c r="J68" i="308"/>
  <c r="E65" i="60074"/>
  <c r="J55" i="308"/>
  <c r="E61" i="60074"/>
  <c r="J53" i="308"/>
  <c r="H54" i="60067"/>
  <c r="J20" i="308"/>
  <c r="J58" i="60067"/>
  <c r="H24" i="308"/>
  <c r="I58" i="60067"/>
  <c r="I24" i="308"/>
  <c r="E8" i="60074"/>
  <c r="I53" i="60067"/>
  <c r="I19" i="308"/>
  <c r="J53" i="60067"/>
  <c r="H19" i="308"/>
  <c r="H59" i="60067"/>
  <c r="J25" i="308"/>
  <c r="H49" i="60067"/>
  <c r="J15" i="308"/>
  <c r="H48" i="60067"/>
  <c r="J14" i="308"/>
  <c r="H50" i="60067"/>
  <c r="E29" i="60074"/>
  <c r="H56" i="60067"/>
  <c r="J22" i="308"/>
  <c r="H52" i="60067"/>
  <c r="J18" i="308"/>
  <c r="E9" i="60074"/>
  <c r="H46" i="60067"/>
  <c r="E27" i="60074"/>
  <c r="J7" i="308"/>
  <c r="H57" i="60067"/>
  <c r="E20" i="60074"/>
  <c r="H43" i="60067"/>
  <c r="I43" i="60067"/>
  <c r="I9" i="308"/>
  <c r="J31" i="308"/>
  <c r="E26" i="60074"/>
  <c r="E5" i="60074"/>
  <c r="E10" i="60074"/>
  <c r="H42" i="60067"/>
  <c r="I42" i="60067"/>
  <c r="I8" i="308"/>
  <c r="J30" i="308"/>
  <c r="H40" i="60067"/>
  <c r="I40" i="60067"/>
  <c r="I6" i="308"/>
  <c r="J24" i="308"/>
  <c r="I47" i="60067"/>
  <c r="I13" i="308"/>
  <c r="E15" i="60074"/>
  <c r="J29" i="308"/>
  <c r="H10" i="308"/>
  <c r="E17" i="60074"/>
  <c r="E22" i="60074"/>
  <c r="E23" i="60074"/>
  <c r="G97" i="308"/>
  <c r="K17" i="60069"/>
  <c r="E97" i="308"/>
  <c r="E115" i="308"/>
  <c r="G99" i="308"/>
  <c r="K16" i="60069"/>
  <c r="E95" i="308"/>
  <c r="E85" i="308"/>
  <c r="E80" i="60074"/>
  <c r="E82" i="60074"/>
  <c r="I10" i="60069"/>
  <c r="E100" i="60074"/>
  <c r="G79" i="308"/>
  <c r="G91" i="308"/>
  <c r="E87" i="60074"/>
  <c r="K8" i="60069"/>
  <c r="E79" i="308"/>
  <c r="E77" i="60074"/>
  <c r="G101" i="308"/>
  <c r="G103" i="308"/>
  <c r="I6" i="60069"/>
  <c r="E97" i="60074"/>
  <c r="G93" i="308"/>
  <c r="G131" i="308"/>
  <c r="G121" i="308"/>
  <c r="E93" i="60074"/>
  <c r="G89" i="308"/>
  <c r="G107" i="308"/>
  <c r="E85" i="60074"/>
  <c r="G127" i="308"/>
  <c r="E73" i="60074"/>
  <c r="G119" i="308"/>
  <c r="E79" i="60074"/>
  <c r="E74" i="60074"/>
  <c r="N15" i="60076"/>
  <c r="G81" i="308"/>
  <c r="H5" i="60068"/>
  <c r="B45" i="60074"/>
  <c r="G58" i="308"/>
  <c r="E47" i="308"/>
  <c r="I13" i="60068"/>
  <c r="F47" i="308"/>
  <c r="G39" i="308"/>
  <c r="B41" i="60074"/>
  <c r="G45" i="308"/>
  <c r="E44" i="308"/>
  <c r="H7" i="60068"/>
  <c r="G41" i="308"/>
  <c r="B48" i="60074"/>
  <c r="B67" i="60074"/>
  <c r="J5" i="60068"/>
  <c r="E39" i="308"/>
  <c r="I6" i="60068"/>
  <c r="F40" i="308"/>
  <c r="J6" i="60068"/>
  <c r="E40" i="308"/>
  <c r="I14" i="60068"/>
  <c r="F48" i="308"/>
  <c r="E48" i="308"/>
  <c r="B44" i="60074"/>
  <c r="G40" i="308"/>
  <c r="G42" i="308"/>
  <c r="B61" i="60074"/>
  <c r="H17" i="60068"/>
  <c r="I17" i="60068"/>
  <c r="F51" i="308"/>
  <c r="H9" i="60076"/>
  <c r="H16" i="60068"/>
  <c r="I16" i="60068"/>
  <c r="F50" i="308"/>
  <c r="B55" i="60074"/>
  <c r="G55" i="308"/>
  <c r="G60" i="308"/>
  <c r="B64" i="60074"/>
  <c r="G57" i="308"/>
  <c r="E46" i="308"/>
  <c r="H5" i="60076"/>
  <c r="G43" i="308"/>
  <c r="B60" i="60074"/>
  <c r="G62" i="308"/>
  <c r="G65" i="308"/>
  <c r="G56" i="308"/>
  <c r="I17" i="60067"/>
  <c r="F17" i="308"/>
  <c r="J17" i="60067"/>
  <c r="E17" i="308"/>
  <c r="H24" i="60067"/>
  <c r="G24" i="308"/>
  <c r="H11" i="60067"/>
  <c r="H20" i="60067"/>
  <c r="G20" i="308"/>
  <c r="G12" i="308"/>
  <c r="H19" i="60067"/>
  <c r="G19" i="308"/>
  <c r="J14" i="60067"/>
  <c r="E14" i="308"/>
  <c r="I14" i="60067"/>
  <c r="F14" i="308"/>
  <c r="H9" i="60067"/>
  <c r="I9" i="60067"/>
  <c r="F9" i="308"/>
  <c r="B20" i="60074"/>
  <c r="G28" i="308"/>
  <c r="H8" i="60067"/>
  <c r="G8" i="308"/>
  <c r="B7" i="60076"/>
  <c r="H6" i="60067"/>
  <c r="B10" i="60074"/>
  <c r="B9" i="60074"/>
  <c r="H23" i="60067"/>
  <c r="B27" i="60074"/>
  <c r="H15" i="60067"/>
  <c r="G15" i="308"/>
  <c r="H25" i="60067"/>
  <c r="G25" i="308"/>
  <c r="B16" i="60074"/>
  <c r="B12" i="60074"/>
  <c r="B19" i="60074"/>
  <c r="H18" i="60067"/>
  <c r="G18" i="308"/>
  <c r="H16" i="60067"/>
  <c r="G16" i="308"/>
  <c r="G33" i="308"/>
  <c r="G32" i="308"/>
  <c r="B23" i="60074"/>
  <c r="B21" i="60074"/>
  <c r="B33" i="60074"/>
  <c r="B24" i="60074"/>
  <c r="H22" i="60067"/>
  <c r="I22" i="60067"/>
  <c r="F22" i="308"/>
  <c r="G14" i="308"/>
  <c r="E192" i="60068"/>
  <c r="T53" i="308"/>
  <c r="Q44" i="60074"/>
  <c r="D190" i="60068"/>
  <c r="V51" i="308"/>
  <c r="D188" i="60068"/>
  <c r="F188" i="60068"/>
  <c r="U49" i="308"/>
  <c r="V48" i="308"/>
  <c r="E191" i="60068"/>
  <c r="T52" i="308"/>
  <c r="E190" i="60068"/>
  <c r="T51" i="308"/>
  <c r="F184" i="60068"/>
  <c r="U45" i="308"/>
  <c r="E191" i="60067"/>
  <c r="T18" i="308"/>
  <c r="V33" i="308"/>
  <c r="E190" i="60067"/>
  <c r="T17" i="308"/>
  <c r="F189" i="60067"/>
  <c r="U16" i="308"/>
  <c r="Q29" i="60074"/>
  <c r="E187" i="60067"/>
  <c r="T14" i="308"/>
  <c r="E189" i="60067"/>
  <c r="T16" i="308"/>
  <c r="E193" i="60067"/>
  <c r="T20" i="308"/>
  <c r="V19" i="308"/>
  <c r="T12" i="308"/>
  <c r="T11" i="308"/>
  <c r="G10" i="60076"/>
  <c r="F194" i="60067"/>
  <c r="U21" i="308"/>
  <c r="F192" i="60067"/>
  <c r="U19" i="308"/>
  <c r="E192" i="60067"/>
  <c r="T19" i="308"/>
  <c r="F181" i="60067"/>
  <c r="U8" i="308"/>
  <c r="E197" i="60067"/>
  <c r="T24" i="308"/>
  <c r="E195" i="60067"/>
  <c r="T22" i="308"/>
  <c r="F195" i="60067"/>
  <c r="U22" i="308"/>
  <c r="E196" i="60067"/>
  <c r="T23" i="308"/>
  <c r="T7" i="308"/>
  <c r="E198" i="60067"/>
  <c r="T25" i="308"/>
  <c r="Q109" i="60074"/>
  <c r="Q117" i="60074"/>
  <c r="Q118" i="60074"/>
  <c r="Q123" i="60074"/>
  <c r="Q115" i="60074"/>
  <c r="K108" i="60074"/>
  <c r="F185" i="60069"/>
  <c r="Q97" i="308"/>
  <c r="S99" i="308"/>
  <c r="F184" i="60069"/>
  <c r="Q95" i="308"/>
  <c r="Q107" i="60074"/>
  <c r="Q119" i="60074"/>
  <c r="Q110" i="60074"/>
  <c r="V119" i="308"/>
  <c r="V121" i="308"/>
  <c r="V101" i="308"/>
  <c r="F203" i="60068"/>
  <c r="U64" i="308"/>
  <c r="D189" i="60068"/>
  <c r="V50" i="308"/>
  <c r="D179" i="60068"/>
  <c r="F179" i="60068"/>
  <c r="U40" i="308"/>
  <c r="V67" i="308"/>
  <c r="Q58" i="60074"/>
  <c r="V63" i="308"/>
  <c r="F202" i="60068"/>
  <c r="U63" i="308"/>
  <c r="V57" i="308"/>
  <c r="F198" i="60068"/>
  <c r="U59" i="308"/>
  <c r="Q67" i="60074"/>
  <c r="V58" i="308"/>
  <c r="V59" i="308"/>
  <c r="V60" i="308"/>
  <c r="N44" i="60074"/>
  <c r="Q46" i="308"/>
  <c r="D154" i="60068"/>
  <c r="F154" i="60068"/>
  <c r="R50" i="308"/>
  <c r="D181" i="60068"/>
  <c r="F181" i="60068"/>
  <c r="U42" i="308"/>
  <c r="D178" i="60068"/>
  <c r="V39" i="308"/>
  <c r="Q45" i="60074"/>
  <c r="D180" i="60068"/>
  <c r="E180" i="60068"/>
  <c r="T41" i="308"/>
  <c r="V52" i="308"/>
  <c r="F191" i="60068"/>
  <c r="U52" i="308"/>
  <c r="D155" i="60068"/>
  <c r="F204" i="60068"/>
  <c r="U65" i="308"/>
  <c r="F207" i="60068"/>
  <c r="U68" i="308"/>
  <c r="V44" i="308"/>
  <c r="Q41" i="60074"/>
  <c r="F194" i="60068"/>
  <c r="U55" i="308"/>
  <c r="V65" i="308"/>
  <c r="V61" i="308"/>
  <c r="V54" i="308"/>
  <c r="F199" i="60068"/>
  <c r="U60" i="308"/>
  <c r="F196" i="60068"/>
  <c r="U57" i="308"/>
  <c r="V64" i="308"/>
  <c r="F186" i="60068"/>
  <c r="U47" i="308"/>
  <c r="F195" i="60068"/>
  <c r="U56" i="308"/>
  <c r="F201" i="60068"/>
  <c r="U62" i="308"/>
  <c r="M9" i="60076"/>
  <c r="V66" i="308"/>
  <c r="F205" i="60068"/>
  <c r="U66" i="308"/>
  <c r="Q40" i="60074"/>
  <c r="V62" i="308"/>
  <c r="D33" i="60076"/>
  <c r="D32" i="60076"/>
  <c r="Q25" i="308"/>
  <c r="F151" i="60067"/>
  <c r="R13" i="308"/>
  <c r="S16" i="308"/>
  <c r="N26" i="60074"/>
  <c r="F203" i="60067"/>
  <c r="U30" i="308"/>
  <c r="F168" i="60067"/>
  <c r="R30" i="308"/>
  <c r="D30" i="308"/>
  <c r="N33" i="60074"/>
  <c r="Q16" i="308"/>
  <c r="N11" i="60074"/>
  <c r="N27" i="60074"/>
  <c r="S26" i="308"/>
  <c r="F182" i="60067"/>
  <c r="U9" i="308"/>
  <c r="V22" i="308"/>
  <c r="D179" i="60067"/>
  <c r="E179" i="60067"/>
  <c r="T6" i="308"/>
  <c r="V29" i="308"/>
  <c r="V9" i="308"/>
  <c r="F180" i="60067"/>
  <c r="U7" i="308"/>
  <c r="V7" i="308"/>
  <c r="Q32" i="60074"/>
  <c r="Q34" i="60074"/>
  <c r="V23" i="308"/>
  <c r="Q19" i="60074"/>
  <c r="Q30" i="60074"/>
  <c r="F207" i="60067"/>
  <c r="U34" i="308"/>
  <c r="F196" i="60067"/>
  <c r="U23" i="308"/>
  <c r="Q33" i="60074"/>
  <c r="E182" i="60067"/>
  <c r="T9" i="308"/>
  <c r="E181" i="60067"/>
  <c r="T8" i="308"/>
  <c r="G3" i="60076"/>
  <c r="Q22" i="60074"/>
  <c r="Q5" i="60074"/>
  <c r="Q16" i="60074"/>
  <c r="F198" i="60067"/>
  <c r="U25" i="308"/>
  <c r="V17" i="308"/>
  <c r="V28" i="308"/>
  <c r="V31" i="308"/>
  <c r="V15" i="308"/>
  <c r="V32" i="308"/>
  <c r="Q20" i="60074"/>
  <c r="F183" i="60067"/>
  <c r="U10" i="308"/>
  <c r="Q18" i="60074"/>
  <c r="Q9" i="60074"/>
  <c r="S30" i="308"/>
  <c r="F164" i="60067"/>
  <c r="R26" i="308"/>
  <c r="T10" i="308"/>
  <c r="B29" i="60076"/>
  <c r="B21" i="60076"/>
  <c r="Q130" i="60074"/>
  <c r="Q132" i="60074"/>
  <c r="V109" i="308"/>
  <c r="Q108" i="60074"/>
  <c r="V127" i="308"/>
  <c r="V117" i="308"/>
  <c r="F31" i="60076"/>
  <c r="Q129" i="60074"/>
  <c r="Q125" i="60074"/>
  <c r="V103" i="308"/>
  <c r="V105" i="308"/>
  <c r="V131" i="308"/>
  <c r="V129" i="308"/>
  <c r="Q122" i="60074"/>
  <c r="V91" i="308"/>
  <c r="F33" i="60076"/>
  <c r="F21" i="60076"/>
  <c r="Q120" i="60074"/>
  <c r="Q128" i="60074"/>
  <c r="V113" i="308"/>
  <c r="V115" i="308"/>
  <c r="K131" i="60074"/>
  <c r="S93" i="308"/>
  <c r="K115" i="60074"/>
  <c r="Q89" i="308"/>
  <c r="K112" i="60074"/>
  <c r="Q87" i="308"/>
  <c r="D23" i="60076"/>
  <c r="F192" i="60068"/>
  <c r="U53" i="308"/>
  <c r="Q46" i="60074"/>
  <c r="D28" i="60076"/>
  <c r="D30" i="60076"/>
  <c r="D157" i="60068"/>
  <c r="N42" i="60074"/>
  <c r="F152" i="60068"/>
  <c r="R48" i="308"/>
  <c r="D153" i="60068"/>
  <c r="F153" i="60068"/>
  <c r="R49" i="308"/>
  <c r="Q47" i="308"/>
  <c r="D156" i="60068"/>
  <c r="S52" i="308"/>
  <c r="S45" i="308"/>
  <c r="D146" i="60068"/>
  <c r="N53" i="60074"/>
  <c r="N54" i="60074"/>
  <c r="S61" i="308"/>
  <c r="V27" i="308"/>
  <c r="V18" i="308"/>
  <c r="V24" i="308"/>
  <c r="V26" i="308"/>
  <c r="F185" i="60067"/>
  <c r="U12" i="308"/>
  <c r="V10" i="308"/>
  <c r="B32" i="60076"/>
  <c r="V20" i="308"/>
  <c r="F197" i="60067"/>
  <c r="U24" i="308"/>
  <c r="V13" i="308"/>
  <c r="Q8" i="60074"/>
  <c r="Q24" i="60074"/>
  <c r="F184" i="60067"/>
  <c r="U11" i="308"/>
  <c r="V25" i="308"/>
  <c r="B22" i="60076"/>
  <c r="Q11" i="60074"/>
  <c r="V11" i="308"/>
  <c r="N32" i="60074"/>
  <c r="N31" i="60074"/>
  <c r="N30" i="60074"/>
  <c r="N13" i="60074"/>
  <c r="F159" i="60067"/>
  <c r="R21" i="308"/>
  <c r="N8" i="60074"/>
  <c r="N14" i="60074"/>
  <c r="N28" i="60074"/>
  <c r="N9" i="60074"/>
  <c r="N10" i="60074"/>
  <c r="F169" i="60067"/>
  <c r="R31" i="308"/>
  <c r="S31" i="308"/>
  <c r="S129" i="308"/>
  <c r="K123" i="60074"/>
  <c r="K113" i="60074"/>
  <c r="S73" i="308"/>
  <c r="F176" i="60069"/>
  <c r="Q79" i="308"/>
  <c r="S95" i="308"/>
  <c r="S127" i="308"/>
  <c r="K128" i="60074"/>
  <c r="S89" i="308"/>
  <c r="K117" i="60074"/>
  <c r="S125" i="308"/>
  <c r="K121" i="60074"/>
  <c r="S107" i="308"/>
  <c r="K114" i="60074"/>
  <c r="K133" i="60074"/>
  <c r="K116" i="60074"/>
  <c r="K124" i="60074"/>
  <c r="S101" i="308"/>
  <c r="S113" i="308"/>
  <c r="K136" i="60074"/>
  <c r="K110" i="60074"/>
  <c r="K132" i="60074"/>
  <c r="S109" i="308"/>
  <c r="N7" i="60074"/>
  <c r="S27" i="308"/>
  <c r="F165" i="60067"/>
  <c r="R27" i="308"/>
  <c r="S25" i="308"/>
  <c r="Q10" i="308"/>
  <c r="N15" i="60074"/>
  <c r="F154" i="60067"/>
  <c r="R16" i="308"/>
  <c r="B30" i="60076"/>
  <c r="F172" i="60067"/>
  <c r="R34" i="308"/>
  <c r="S58" i="308"/>
  <c r="F172" i="60068"/>
  <c r="R68" i="308"/>
  <c r="S68" i="308"/>
  <c r="D145" i="60068"/>
  <c r="E145" i="60068"/>
  <c r="Q41" i="308"/>
  <c r="F151" i="60068"/>
  <c r="R47" i="308"/>
  <c r="S64" i="308"/>
  <c r="F171" i="60068"/>
  <c r="R67" i="308"/>
  <c r="D67" i="308"/>
  <c r="S44" i="308"/>
  <c r="F167" i="60068"/>
  <c r="R63" i="308"/>
  <c r="S54" i="308"/>
  <c r="F158" i="60068"/>
  <c r="R54" i="308"/>
  <c r="S51" i="308"/>
  <c r="F168" i="60068"/>
  <c r="R64" i="308"/>
  <c r="S59" i="308"/>
  <c r="S48" i="308"/>
  <c r="F163" i="60068"/>
  <c r="R59" i="308"/>
  <c r="N52" i="60074"/>
  <c r="S43" i="308"/>
  <c r="D143" i="60068"/>
  <c r="S39" i="308"/>
  <c r="D144" i="60068"/>
  <c r="E144" i="60068"/>
  <c r="Q40" i="308"/>
  <c r="N56" i="60074"/>
  <c r="F162" i="60068"/>
  <c r="R58" i="308"/>
  <c r="S47" i="308"/>
  <c r="F150" i="60068"/>
  <c r="R46" i="308"/>
  <c r="F170" i="60068"/>
  <c r="R66" i="308"/>
  <c r="N66" i="60074"/>
  <c r="N45" i="60074"/>
  <c r="S63" i="308"/>
  <c r="D25" i="60076"/>
  <c r="D21" i="60076"/>
  <c r="F159" i="60068"/>
  <c r="R55" i="308"/>
  <c r="L5" i="60076"/>
  <c r="N61" i="60074"/>
  <c r="F171" i="60067"/>
  <c r="R33" i="308"/>
  <c r="N18" i="60074"/>
  <c r="S33" i="308"/>
  <c r="B25" i="60076"/>
  <c r="F163" i="60067"/>
  <c r="R25" i="308"/>
  <c r="D32" i="308"/>
  <c r="F10" i="60076"/>
  <c r="F166" i="60067"/>
  <c r="R28" i="308"/>
  <c r="S7" i="308"/>
  <c r="F145" i="60067"/>
  <c r="R7" i="308"/>
  <c r="B23" i="60076"/>
  <c r="S28" i="308"/>
  <c r="S23" i="308"/>
  <c r="F167" i="60067"/>
  <c r="R29" i="308"/>
  <c r="D29" i="308"/>
  <c r="S29" i="308"/>
  <c r="F161" i="60067"/>
  <c r="R23" i="308"/>
  <c r="S77" i="308"/>
  <c r="S97" i="308"/>
  <c r="S119" i="308"/>
  <c r="F25" i="60076"/>
  <c r="F22" i="60076"/>
  <c r="F173" i="60069"/>
  <c r="F174" i="60069"/>
  <c r="F175" i="60069"/>
  <c r="F177" i="60069"/>
  <c r="F178" i="60069"/>
  <c r="R12" i="60076"/>
  <c r="K109" i="60074"/>
  <c r="S123" i="308"/>
  <c r="F30" i="60076"/>
  <c r="K129" i="60074"/>
  <c r="G115" i="308"/>
  <c r="E88" i="60074"/>
  <c r="V125" i="308"/>
  <c r="Q133" i="60074"/>
  <c r="S56" i="308"/>
  <c r="F160" i="60068"/>
  <c r="R56" i="308"/>
  <c r="N50" i="60074"/>
  <c r="M99" i="308"/>
  <c r="Q78" i="60074"/>
  <c r="S32" i="308"/>
  <c r="N16" i="60074"/>
  <c r="F200" i="60067"/>
  <c r="U27" i="308"/>
  <c r="Q92" i="60074"/>
  <c r="H65" i="60074"/>
  <c r="H59" i="60074"/>
  <c r="J63" i="308"/>
  <c r="E59" i="60074"/>
  <c r="B53" i="60074"/>
  <c r="B57" i="60074"/>
  <c r="M129" i="308"/>
  <c r="Q95" i="60074"/>
  <c r="M40" i="308"/>
  <c r="B13" i="60074"/>
  <c r="E11" i="60074"/>
  <c r="B29" i="60074"/>
  <c r="J19" i="308"/>
  <c r="E16" i="60074"/>
  <c r="H16" i="60074"/>
  <c r="Q21" i="60074"/>
  <c r="M119" i="308"/>
  <c r="Q91" i="60074"/>
  <c r="G129" i="308"/>
  <c r="G117" i="308"/>
  <c r="Q14" i="60074"/>
  <c r="F187" i="60067"/>
  <c r="U14" i="308"/>
  <c r="G53" i="308"/>
  <c r="B49" i="60074"/>
  <c r="Q116" i="60074"/>
  <c r="I34" i="60068"/>
  <c r="F68" i="308"/>
  <c r="H34" i="60068"/>
  <c r="J34" i="60068"/>
  <c r="E68" i="308"/>
  <c r="I66" i="60068"/>
  <c r="I66" i="308"/>
  <c r="H66" i="60068"/>
  <c r="H83" i="60067"/>
  <c r="J83" i="60067"/>
  <c r="J56" i="60067"/>
  <c r="N62" i="60074"/>
  <c r="S67" i="308"/>
  <c r="F169" i="60068"/>
  <c r="R65" i="308"/>
  <c r="N65" i="60074"/>
  <c r="D161" i="60068"/>
  <c r="E161" i="60068"/>
  <c r="Q57" i="308"/>
  <c r="I94" i="60068"/>
  <c r="L60" i="308"/>
  <c r="H94" i="60068"/>
  <c r="J101" i="60067"/>
  <c r="K33" i="308"/>
  <c r="I101" i="60067"/>
  <c r="L33" i="308"/>
  <c r="I45" i="60068"/>
  <c r="I45" i="308"/>
  <c r="H40" i="60068"/>
  <c r="J40" i="60068"/>
  <c r="H40" i="308"/>
  <c r="J53" i="60068"/>
  <c r="H52" i="60068"/>
  <c r="I52" i="60068"/>
  <c r="I52" i="308"/>
  <c r="H49" i="60068"/>
  <c r="I49" i="60068"/>
  <c r="I49" i="308"/>
  <c r="J23" i="60068"/>
  <c r="E57" i="308"/>
  <c r="I100" i="60068"/>
  <c r="L66" i="308"/>
  <c r="F115" i="60068"/>
  <c r="O46" i="308"/>
  <c r="P46" i="308"/>
  <c r="E108" i="60068"/>
  <c r="E110" i="60068"/>
  <c r="K10" i="60076"/>
  <c r="F117" i="60068"/>
  <c r="O48" i="308"/>
  <c r="N47" i="308"/>
  <c r="K40" i="60074"/>
  <c r="P48" i="308"/>
  <c r="N48" i="308"/>
  <c r="F143" i="60069"/>
  <c r="P99" i="308"/>
  <c r="F151" i="60069"/>
  <c r="N99" i="308"/>
  <c r="P93" i="308"/>
  <c r="E115" i="60074"/>
  <c r="P95" i="308"/>
  <c r="F148" i="60069"/>
  <c r="N93" i="308"/>
  <c r="P19" i="308"/>
  <c r="F122" i="60067"/>
  <c r="O19" i="308"/>
  <c r="N19" i="308"/>
  <c r="N20" i="308"/>
  <c r="N11" i="308"/>
  <c r="P42" i="308"/>
  <c r="E111" i="60068"/>
  <c r="N42" i="308"/>
  <c r="K56" i="60074"/>
  <c r="K54" i="60074"/>
  <c r="P49" i="308"/>
  <c r="E118" i="60068"/>
  <c r="P47" i="308"/>
  <c r="F116" i="60067"/>
  <c r="O13" i="308"/>
  <c r="F114" i="60067"/>
  <c r="O11" i="308"/>
  <c r="K8" i="60074"/>
  <c r="K13" i="60074"/>
  <c r="K14" i="60074"/>
  <c r="F118" i="60067"/>
  <c r="O15" i="308"/>
  <c r="D58" i="308"/>
  <c r="E126" i="60074"/>
  <c r="F149" i="60069"/>
  <c r="N95" i="308"/>
  <c r="E117" i="60074"/>
  <c r="E114" i="60074"/>
  <c r="F150" i="60069"/>
  <c r="N97" i="308"/>
  <c r="P97" i="308"/>
  <c r="F147" i="60069"/>
  <c r="F141" i="60069"/>
  <c r="N79" i="308"/>
  <c r="E127" i="60074"/>
  <c r="K26" i="60074"/>
  <c r="P17" i="308"/>
  <c r="P24" i="308"/>
  <c r="N24" i="308"/>
  <c r="K11" i="60074"/>
  <c r="F113" i="60067"/>
  <c r="O10" i="308"/>
  <c r="N10" i="308"/>
  <c r="P6" i="308"/>
  <c r="F109" i="60067"/>
  <c r="O6" i="308"/>
  <c r="N6" i="308"/>
  <c r="K33" i="60074"/>
  <c r="K12" i="60074"/>
  <c r="F119" i="60067"/>
  <c r="O16" i="308"/>
  <c r="K15" i="60074"/>
  <c r="P16" i="308"/>
  <c r="K34" i="60074"/>
  <c r="P8" i="308"/>
  <c r="N8" i="308"/>
  <c r="F111" i="60067"/>
  <c r="O8" i="308"/>
  <c r="K48" i="60074"/>
  <c r="F114" i="60068"/>
  <c r="O45" i="308"/>
  <c r="K52" i="60074"/>
  <c r="N45" i="308"/>
  <c r="P81" i="308"/>
  <c r="F142" i="60069"/>
  <c r="N81" i="308"/>
  <c r="P73" i="308"/>
  <c r="F140" i="60069"/>
  <c r="N77" i="308"/>
  <c r="K6" i="60074"/>
  <c r="F112" i="60067"/>
  <c r="O9" i="308"/>
  <c r="P7" i="308"/>
  <c r="N7" i="308"/>
  <c r="N9" i="308"/>
  <c r="P9" i="308"/>
  <c r="N5" i="308"/>
  <c r="F112" i="60068"/>
  <c r="O43" i="308"/>
  <c r="N43" i="308"/>
  <c r="K45" i="60074"/>
  <c r="F108" i="60067"/>
  <c r="O5" i="308"/>
  <c r="P5" i="308"/>
  <c r="K55" i="60074"/>
  <c r="F113" i="60068"/>
  <c r="O44" i="308"/>
  <c r="D31" i="308"/>
  <c r="P44" i="308"/>
  <c r="P39" i="308"/>
  <c r="N39" i="308"/>
  <c r="N44" i="308"/>
  <c r="K7" i="60076"/>
  <c r="P41" i="308"/>
  <c r="N41" i="308"/>
  <c r="F110" i="60068"/>
  <c r="O41" i="308"/>
  <c r="K53" i="60074"/>
  <c r="F109" i="60068"/>
  <c r="O40" i="308"/>
  <c r="E109" i="60068"/>
  <c r="N40" i="308"/>
  <c r="P40" i="308"/>
  <c r="E122" i="60074"/>
  <c r="P75" i="308"/>
  <c r="F139" i="60069"/>
  <c r="N75" i="308"/>
  <c r="P79" i="308"/>
  <c r="P77" i="308"/>
  <c r="D62" i="308"/>
  <c r="D54" i="308"/>
  <c r="D26" i="308"/>
  <c r="N23" i="308"/>
  <c r="D28" i="308"/>
  <c r="F126" i="60067"/>
  <c r="O23" i="308"/>
  <c r="P23" i="308"/>
  <c r="K27" i="60074"/>
  <c r="I54" i="60067"/>
  <c r="I20" i="308"/>
  <c r="I56" i="60067"/>
  <c r="I22" i="308"/>
  <c r="J54" i="60067"/>
  <c r="H20" i="308"/>
  <c r="K113" i="60069"/>
  <c r="K93" i="308"/>
  <c r="K103" i="60069"/>
  <c r="K104" i="60069"/>
  <c r="K105" i="60069"/>
  <c r="K106" i="60069"/>
  <c r="K107" i="60069"/>
  <c r="K108" i="60069"/>
  <c r="K112" i="60069"/>
  <c r="P12" i="60076"/>
  <c r="M81" i="308"/>
  <c r="Q83" i="60074"/>
  <c r="Q74" i="60074"/>
  <c r="M91" i="308"/>
  <c r="K87" i="308"/>
  <c r="K83" i="308"/>
  <c r="K79" i="308"/>
  <c r="K75" i="308"/>
  <c r="M75" i="308"/>
  <c r="M79" i="308"/>
  <c r="Q98" i="60074"/>
  <c r="K76" i="60074"/>
  <c r="Q101" i="60074"/>
  <c r="K74" i="60074"/>
  <c r="K85" i="308"/>
  <c r="Q81" i="60074"/>
  <c r="K77" i="308"/>
  <c r="J7" i="60076"/>
  <c r="J86" i="60068"/>
  <c r="K52" i="308"/>
  <c r="H48" i="60074"/>
  <c r="H44" i="60074"/>
  <c r="M50" i="308"/>
  <c r="M52" i="308"/>
  <c r="I75" i="60068"/>
  <c r="L41" i="308"/>
  <c r="H54" i="60074"/>
  <c r="J75" i="60068"/>
  <c r="M39" i="308"/>
  <c r="I73" i="60068"/>
  <c r="L39" i="308"/>
  <c r="K46" i="308"/>
  <c r="J5" i="60076"/>
  <c r="H47" i="60074"/>
  <c r="I84" i="60068"/>
  <c r="L50" i="308"/>
  <c r="I50" i="60068"/>
  <c r="I50" i="308"/>
  <c r="F189" i="60068"/>
  <c r="U50" i="308"/>
  <c r="D50" i="308"/>
  <c r="H40" i="60074"/>
  <c r="M53" i="308"/>
  <c r="J87" i="60068"/>
  <c r="J9" i="60076"/>
  <c r="I83" i="60068"/>
  <c r="L49" i="308"/>
  <c r="D49" i="308"/>
  <c r="I79" i="60068"/>
  <c r="L45" i="308"/>
  <c r="M49" i="308"/>
  <c r="M51" i="308"/>
  <c r="H67" i="60074"/>
  <c r="J85" i="60068"/>
  <c r="K51" i="308"/>
  <c r="I85" i="60068"/>
  <c r="L51" i="308"/>
  <c r="H51" i="60074"/>
  <c r="J12" i="60076"/>
  <c r="M9" i="308"/>
  <c r="H8" i="60074"/>
  <c r="J92" i="60067"/>
  <c r="K24" i="308"/>
  <c r="I73" i="60067"/>
  <c r="L5" i="308"/>
  <c r="M23" i="308"/>
  <c r="I91" i="60067"/>
  <c r="L23" i="308"/>
  <c r="M24" i="308"/>
  <c r="J76" i="60067"/>
  <c r="K8" i="308"/>
  <c r="H32" i="60074"/>
  <c r="H24" i="60074"/>
  <c r="I82" i="60067"/>
  <c r="L14" i="308"/>
  <c r="I76" i="60067"/>
  <c r="L8" i="308"/>
  <c r="K5" i="308"/>
  <c r="K10" i="308"/>
  <c r="I78" i="60067"/>
  <c r="L10" i="308"/>
  <c r="H34" i="60074"/>
  <c r="M10" i="308"/>
  <c r="I81" i="60067"/>
  <c r="L13" i="308"/>
  <c r="K13" i="308"/>
  <c r="D7" i="60076"/>
  <c r="H10" i="60074"/>
  <c r="H11" i="60074"/>
  <c r="J82" i="60067"/>
  <c r="K14" i="308"/>
  <c r="H12" i="60074"/>
  <c r="M13" i="308"/>
  <c r="J74" i="60067"/>
  <c r="K6" i="308"/>
  <c r="H33" i="60074"/>
  <c r="M6" i="308"/>
  <c r="I74" i="60067"/>
  <c r="L6" i="308"/>
  <c r="I79" i="60067"/>
  <c r="L11" i="308"/>
  <c r="J86" i="60067"/>
  <c r="H30" i="60074"/>
  <c r="M19" i="308"/>
  <c r="M17" i="308"/>
  <c r="I85" i="60067"/>
  <c r="L17" i="308"/>
  <c r="J85" i="60067"/>
  <c r="K17" i="308"/>
  <c r="M25" i="308"/>
  <c r="I93" i="60067"/>
  <c r="L25" i="308"/>
  <c r="I86" i="60067"/>
  <c r="L18" i="308"/>
  <c r="J93" i="60067"/>
  <c r="K25" i="308"/>
  <c r="J87" i="60067"/>
  <c r="K19" i="308"/>
  <c r="I87" i="60067"/>
  <c r="L19" i="308"/>
  <c r="J88" i="60067"/>
  <c r="H28" i="60074"/>
  <c r="I88" i="60067"/>
  <c r="L20" i="308"/>
  <c r="I83" i="60067"/>
  <c r="L15" i="308"/>
  <c r="K18" i="308"/>
  <c r="K81" i="60074"/>
  <c r="K73" i="60074"/>
  <c r="K79" i="60074"/>
  <c r="O6" i="60076"/>
  <c r="K77" i="60074"/>
  <c r="I46" i="60068"/>
  <c r="I46" i="308"/>
  <c r="J52" i="60068"/>
  <c r="H52" i="308"/>
  <c r="J46" i="308"/>
  <c r="H46" i="308"/>
  <c r="E41" i="60074"/>
  <c r="J41" i="60068"/>
  <c r="H41" i="308"/>
  <c r="I41" i="60068"/>
  <c r="I41" i="308"/>
  <c r="I5" i="60076"/>
  <c r="E51" i="60074"/>
  <c r="J42" i="308"/>
  <c r="I51" i="60068"/>
  <c r="I51" i="308"/>
  <c r="J51" i="60068"/>
  <c r="H51" i="308"/>
  <c r="I42" i="60068"/>
  <c r="I42" i="308"/>
  <c r="E42" i="60074"/>
  <c r="E50" i="60074"/>
  <c r="J50" i="60068"/>
  <c r="E43" i="60074"/>
  <c r="H45" i="308"/>
  <c r="J39" i="308"/>
  <c r="H43" i="308"/>
  <c r="I39" i="60068"/>
  <c r="I39" i="308"/>
  <c r="J48" i="308"/>
  <c r="I48" i="60068"/>
  <c r="I48" i="308"/>
  <c r="H48" i="308"/>
  <c r="I47" i="60068"/>
  <c r="I47" i="308"/>
  <c r="D47" i="308"/>
  <c r="H47" i="308"/>
  <c r="J47" i="308"/>
  <c r="J39" i="60068"/>
  <c r="H39" i="308"/>
  <c r="I40" i="60068"/>
  <c r="I40" i="308"/>
  <c r="I7" i="60076"/>
  <c r="H44" i="308"/>
  <c r="I44" i="60068"/>
  <c r="I44" i="308"/>
  <c r="J49" i="60068"/>
  <c r="J11" i="308"/>
  <c r="I45" i="60067"/>
  <c r="I11" i="308"/>
  <c r="I59" i="60067"/>
  <c r="I25" i="308"/>
  <c r="E25" i="60074"/>
  <c r="J49" i="60067"/>
  <c r="H15" i="308"/>
  <c r="E33" i="60074"/>
  <c r="J52" i="60067"/>
  <c r="H18" i="308"/>
  <c r="I52" i="60067"/>
  <c r="I18" i="308"/>
  <c r="I48" i="60067"/>
  <c r="I14" i="308"/>
  <c r="E18" i="60074"/>
  <c r="J59" i="60067"/>
  <c r="H25" i="308"/>
  <c r="I49" i="60067"/>
  <c r="I15" i="308"/>
  <c r="J16" i="308"/>
  <c r="I50" i="60067"/>
  <c r="I16" i="308"/>
  <c r="J50" i="60067"/>
  <c r="E31" i="60074"/>
  <c r="J48" i="60067"/>
  <c r="H14" i="308"/>
  <c r="E21" i="60074"/>
  <c r="I57" i="60067"/>
  <c r="I23" i="308"/>
  <c r="E7" i="60074"/>
  <c r="J12" i="308"/>
  <c r="H12" i="308"/>
  <c r="I46" i="60067"/>
  <c r="I12" i="308"/>
  <c r="J23" i="308"/>
  <c r="J57" i="60067"/>
  <c r="H23" i="308"/>
  <c r="E32" i="60074"/>
  <c r="J43" i="60067"/>
  <c r="H9" i="308"/>
  <c r="J9" i="308"/>
  <c r="H7" i="308"/>
  <c r="I41" i="60067"/>
  <c r="I7" i="308"/>
  <c r="D7" i="308"/>
  <c r="J5" i="308"/>
  <c r="I39" i="60067"/>
  <c r="I5" i="308"/>
  <c r="J13" i="308"/>
  <c r="J42" i="60067"/>
  <c r="H8" i="308"/>
  <c r="H5" i="308"/>
  <c r="J40" i="60067"/>
  <c r="H6" i="308"/>
  <c r="E6" i="60074"/>
  <c r="J6" i="308"/>
  <c r="J8" i="308"/>
  <c r="E34" i="60074"/>
  <c r="E30" i="60074"/>
  <c r="C7" i="60076"/>
  <c r="I44" i="60067"/>
  <c r="I10" i="308"/>
  <c r="J10" i="308"/>
  <c r="E28" i="60074"/>
  <c r="K6" i="60069"/>
  <c r="K7" i="60069"/>
  <c r="K10" i="60069"/>
  <c r="N12" i="60076"/>
  <c r="E83" i="60074"/>
  <c r="E76" i="60074"/>
  <c r="K18" i="60069"/>
  <c r="G75" i="308"/>
  <c r="G85" i="308"/>
  <c r="N6" i="60076"/>
  <c r="E98" i="60074"/>
  <c r="G83" i="308"/>
  <c r="N3" i="60076"/>
  <c r="K14" i="60069"/>
  <c r="E101" i="60074"/>
  <c r="G87" i="308"/>
  <c r="E75" i="308"/>
  <c r="E77" i="308"/>
  <c r="G77" i="308"/>
  <c r="E83" i="308"/>
  <c r="I5" i="60068"/>
  <c r="F39" i="308"/>
  <c r="H12" i="60076"/>
  <c r="G44" i="308"/>
  <c r="B39" i="60074"/>
  <c r="I11" i="60068"/>
  <c r="F45" i="308"/>
  <c r="H7" i="60076"/>
  <c r="B40" i="60074"/>
  <c r="I7" i="60068"/>
  <c r="F41" i="308"/>
  <c r="J7" i="60068"/>
  <c r="E41" i="308"/>
  <c r="G48" i="308"/>
  <c r="J17" i="60068"/>
  <c r="E51" i="308"/>
  <c r="B46" i="60074"/>
  <c r="J16" i="60068"/>
  <c r="G50" i="308"/>
  <c r="G51" i="308"/>
  <c r="B66" i="60074"/>
  <c r="J19" i="60067"/>
  <c r="E19" i="308"/>
  <c r="B31" i="60074"/>
  <c r="B26" i="60074"/>
  <c r="I24" i="60067"/>
  <c r="F24" i="308"/>
  <c r="B6" i="60074"/>
  <c r="B30" i="60074"/>
  <c r="I19" i="60067"/>
  <c r="F19" i="308"/>
  <c r="J20" i="60067"/>
  <c r="E20" i="308"/>
  <c r="I12" i="60067"/>
  <c r="F12" i="308"/>
  <c r="I20" i="60067"/>
  <c r="F20" i="308"/>
  <c r="E12" i="308"/>
  <c r="J24" i="60067"/>
  <c r="E24" i="308"/>
  <c r="G11" i="308"/>
  <c r="E11" i="308"/>
  <c r="I11" i="60067"/>
  <c r="F11" i="308"/>
  <c r="B34" i="60074"/>
  <c r="B15" i="60074"/>
  <c r="G9" i="308"/>
  <c r="B11" i="60074"/>
  <c r="J9" i="60067"/>
  <c r="E9" i="308"/>
  <c r="I8" i="60067"/>
  <c r="F8" i="308"/>
  <c r="J8" i="60067"/>
  <c r="E8" i="308"/>
  <c r="G13" i="308"/>
  <c r="I13" i="60067"/>
  <c r="F13" i="308"/>
  <c r="J6" i="60067"/>
  <c r="E6" i="308"/>
  <c r="I6" i="60067"/>
  <c r="F6" i="308"/>
  <c r="J23" i="60067"/>
  <c r="E23" i="308"/>
  <c r="G6" i="308"/>
  <c r="G23" i="308"/>
  <c r="I25" i="60067"/>
  <c r="F25" i="308"/>
  <c r="G5" i="308"/>
  <c r="J25" i="60067"/>
  <c r="E25" i="308"/>
  <c r="B25" i="60074"/>
  <c r="E5" i="308"/>
  <c r="I23" i="60067"/>
  <c r="F23" i="308"/>
  <c r="I5" i="60067"/>
  <c r="F5" i="308"/>
  <c r="I15" i="60067"/>
  <c r="F15" i="308"/>
  <c r="B7" i="60074"/>
  <c r="I10" i="60067"/>
  <c r="F10" i="308"/>
  <c r="G10" i="308"/>
  <c r="B8" i="60074"/>
  <c r="E13" i="308"/>
  <c r="J15" i="60067"/>
  <c r="E15" i="308"/>
  <c r="E10" i="308"/>
  <c r="I18" i="60067"/>
  <c r="F18" i="308"/>
  <c r="J18" i="60067"/>
  <c r="J16" i="60067"/>
  <c r="I16" i="60067"/>
  <c r="F16" i="308"/>
  <c r="B5" i="60074"/>
  <c r="B32" i="60074"/>
  <c r="J22" i="60067"/>
  <c r="B28" i="60074"/>
  <c r="G22" i="308"/>
  <c r="F190" i="60068"/>
  <c r="U51" i="308"/>
  <c r="Q42" i="60074"/>
  <c r="Q57" i="60074"/>
  <c r="Q51" i="60074"/>
  <c r="Q50" i="60074"/>
  <c r="V45" i="308"/>
  <c r="V47" i="308"/>
  <c r="T47" i="308"/>
  <c r="F187" i="60068"/>
  <c r="U48" i="308"/>
  <c r="V49" i="308"/>
  <c r="E188" i="60068"/>
  <c r="T49" i="308"/>
  <c r="D64" i="308"/>
  <c r="T45" i="308"/>
  <c r="T13" i="308"/>
  <c r="G7" i="60076"/>
  <c r="D21" i="308"/>
  <c r="D34" i="308"/>
  <c r="G16" i="60076"/>
  <c r="V6" i="308"/>
  <c r="G9" i="60076"/>
  <c r="V97" i="308"/>
  <c r="F220" i="60069"/>
  <c r="T97" i="308"/>
  <c r="V83" i="308"/>
  <c r="V81" i="308"/>
  <c r="F212" i="60069"/>
  <c r="F213" i="60069"/>
  <c r="T83" i="308"/>
  <c r="F217" i="60069"/>
  <c r="T91" i="308"/>
  <c r="T89" i="308"/>
  <c r="V89" i="308"/>
  <c r="F221" i="60069"/>
  <c r="Q112" i="60074"/>
  <c r="V99" i="308"/>
  <c r="K125" i="60074"/>
  <c r="F186" i="60069"/>
  <c r="Q99" i="308"/>
  <c r="V73" i="308"/>
  <c r="F210" i="60069"/>
  <c r="T77" i="308"/>
  <c r="V93" i="308"/>
  <c r="F218" i="60069"/>
  <c r="K127" i="60074"/>
  <c r="V77" i="308"/>
  <c r="Q127" i="60074"/>
  <c r="V85" i="308"/>
  <c r="T85" i="308"/>
  <c r="Q111" i="60074"/>
  <c r="F211" i="60069"/>
  <c r="Q124" i="60074"/>
  <c r="V79" i="308"/>
  <c r="F209" i="60069"/>
  <c r="T75" i="308"/>
  <c r="V95" i="308"/>
  <c r="F208" i="60069"/>
  <c r="T73" i="308"/>
  <c r="Q114" i="60074"/>
  <c r="F219" i="60069"/>
  <c r="T95" i="308"/>
  <c r="E179" i="60068"/>
  <c r="T40" i="308"/>
  <c r="Q43" i="60074"/>
  <c r="D63" i="308"/>
  <c r="V42" i="308"/>
  <c r="Q54" i="60074"/>
  <c r="E189" i="60068"/>
  <c r="F180" i="60068"/>
  <c r="U41" i="308"/>
  <c r="V40" i="308"/>
  <c r="D59" i="308"/>
  <c r="Q48" i="60074"/>
  <c r="Q49" i="60074"/>
  <c r="F178" i="60068"/>
  <c r="U39" i="308"/>
  <c r="Q47" i="60074"/>
  <c r="D56" i="308"/>
  <c r="V41" i="308"/>
  <c r="T44" i="308"/>
  <c r="E178" i="60068"/>
  <c r="T39" i="308"/>
  <c r="N48" i="60074"/>
  <c r="S50" i="308"/>
  <c r="E154" i="60068"/>
  <c r="Q50" i="308"/>
  <c r="F157" i="60068"/>
  <c r="R53" i="308"/>
  <c r="N40" i="60074"/>
  <c r="D65" i="308"/>
  <c r="E181" i="60068"/>
  <c r="T42" i="308"/>
  <c r="Q53" i="60074"/>
  <c r="F183" i="60068"/>
  <c r="U44" i="308"/>
  <c r="F155" i="60068"/>
  <c r="R51" i="308"/>
  <c r="E155" i="60068"/>
  <c r="Q51" i="308"/>
  <c r="D55" i="308"/>
  <c r="E157" i="60068"/>
  <c r="Q53" i="308"/>
  <c r="Q48" i="308"/>
  <c r="S53" i="308"/>
  <c r="D60" i="308"/>
  <c r="T46" i="308"/>
  <c r="M5" i="60076"/>
  <c r="Q55" i="60074"/>
  <c r="F185" i="60068"/>
  <c r="U46" i="308"/>
  <c r="V46" i="308"/>
  <c r="Q52" i="60074"/>
  <c r="V43" i="308"/>
  <c r="F182" i="60068"/>
  <c r="U43" i="308"/>
  <c r="S13" i="308"/>
  <c r="S24" i="308"/>
  <c r="Q13" i="308"/>
  <c r="S12" i="308"/>
  <c r="N6" i="60074"/>
  <c r="Q7" i="308"/>
  <c r="F162" i="60067"/>
  <c r="R24" i="308"/>
  <c r="D24" i="308"/>
  <c r="Q24" i="308"/>
  <c r="F150" i="60067"/>
  <c r="R12" i="308"/>
  <c r="Q12" i="308"/>
  <c r="F155" i="60067"/>
  <c r="R17" i="308"/>
  <c r="Q23" i="308"/>
  <c r="S17" i="308"/>
  <c r="Q10" i="60074"/>
  <c r="F179" i="60067"/>
  <c r="U6" i="308"/>
  <c r="Q17" i="308"/>
  <c r="N29" i="60074"/>
  <c r="S11" i="308"/>
  <c r="Q11" i="308"/>
  <c r="F149" i="60067"/>
  <c r="R11" i="308"/>
  <c r="N5" i="60074"/>
  <c r="S15" i="308"/>
  <c r="V5" i="308"/>
  <c r="F178" i="60067"/>
  <c r="U5" i="308"/>
  <c r="Q13" i="60074"/>
  <c r="G14" i="60076"/>
  <c r="Q121" i="60074"/>
  <c r="V75" i="308"/>
  <c r="B39" i="60076"/>
  <c r="K107" i="60074"/>
  <c r="R9" i="60076"/>
  <c r="F183" i="60069"/>
  <c r="Q93" i="308"/>
  <c r="S91" i="308"/>
  <c r="F182" i="60069"/>
  <c r="S85" i="308"/>
  <c r="Q85" i="308"/>
  <c r="R6" i="60076"/>
  <c r="K120" i="60074"/>
  <c r="S87" i="308"/>
  <c r="K122" i="60074"/>
  <c r="S75" i="308"/>
  <c r="Q75" i="308"/>
  <c r="S81" i="308"/>
  <c r="D53" i="308"/>
  <c r="N57" i="60074"/>
  <c r="L9" i="60076"/>
  <c r="S49" i="308"/>
  <c r="E153" i="60068"/>
  <c r="Q49" i="308"/>
  <c r="N46" i="60074"/>
  <c r="F156" i="60068"/>
  <c r="R52" i="308"/>
  <c r="D52" i="308"/>
  <c r="E156" i="60068"/>
  <c r="S42" i="308"/>
  <c r="D68" i="308"/>
  <c r="F149" i="60068"/>
  <c r="R45" i="308"/>
  <c r="F146" i="60068"/>
  <c r="R42" i="308"/>
  <c r="D42" i="308"/>
  <c r="E146" i="60068"/>
  <c r="Q42" i="308"/>
  <c r="S18" i="308"/>
  <c r="F156" i="60067"/>
  <c r="R18" i="308"/>
  <c r="Q20" i="308"/>
  <c r="F157" i="60067"/>
  <c r="R19" i="308"/>
  <c r="Q22" i="308"/>
  <c r="Q18" i="308"/>
  <c r="F7" i="60076"/>
  <c r="S19" i="308"/>
  <c r="Q19" i="308"/>
  <c r="S5" i="308"/>
  <c r="F143" i="60067"/>
  <c r="R5" i="308"/>
  <c r="S20" i="308"/>
  <c r="F160" i="60067"/>
  <c r="R22" i="308"/>
  <c r="D22" i="308"/>
  <c r="S21" i="308"/>
  <c r="S22" i="308"/>
  <c r="Q21" i="308"/>
  <c r="F158" i="60067"/>
  <c r="R20" i="308"/>
  <c r="Q15" i="308"/>
  <c r="F153" i="60067"/>
  <c r="R15" i="308"/>
  <c r="Q5" i="308"/>
  <c r="F144" i="60067"/>
  <c r="R6" i="308"/>
  <c r="S14" i="308"/>
  <c r="F152" i="60067"/>
  <c r="R14" i="308"/>
  <c r="B48" i="60076"/>
  <c r="S6" i="308"/>
  <c r="Q6" i="308"/>
  <c r="F147" i="60067"/>
  <c r="R9" i="308"/>
  <c r="S9" i="308"/>
  <c r="Q9" i="308"/>
  <c r="S10" i="308"/>
  <c r="D27" i="308"/>
  <c r="R15" i="60076"/>
  <c r="K119" i="60074"/>
  <c r="K118" i="60074"/>
  <c r="Q73" i="308"/>
  <c r="S83" i="308"/>
  <c r="S79" i="308"/>
  <c r="K126" i="60074"/>
  <c r="N12" i="60074"/>
  <c r="D33" i="308"/>
  <c r="F148" i="60067"/>
  <c r="R10" i="308"/>
  <c r="B43" i="60076"/>
  <c r="N49" i="60074"/>
  <c r="Q43" i="308"/>
  <c r="F148" i="60068"/>
  <c r="R44" i="308"/>
  <c r="Q44" i="308"/>
  <c r="N47" i="60074"/>
  <c r="S41" i="308"/>
  <c r="F145" i="60068"/>
  <c r="R41" i="308"/>
  <c r="F147" i="60068"/>
  <c r="R43" i="308"/>
  <c r="N55" i="60074"/>
  <c r="F144" i="60068"/>
  <c r="R40" i="308"/>
  <c r="N51" i="60074"/>
  <c r="F143" i="60068"/>
  <c r="R39" i="308"/>
  <c r="E143" i="60068"/>
  <c r="Q39" i="308"/>
  <c r="S40" i="308"/>
  <c r="N43" i="60074"/>
  <c r="D66" i="308"/>
  <c r="Q8" i="308"/>
  <c r="F146" i="60067"/>
  <c r="R8" i="308"/>
  <c r="N34" i="60074"/>
  <c r="S8" i="308"/>
  <c r="Q77" i="308"/>
  <c r="E49" i="60074"/>
  <c r="J49" i="308"/>
  <c r="H11" i="308"/>
  <c r="C14" i="60076"/>
  <c r="N39" i="60074"/>
  <c r="S57" i="308"/>
  <c r="F161" i="60068"/>
  <c r="R57" i="308"/>
  <c r="D57" i="308"/>
  <c r="E52" i="60074"/>
  <c r="J52" i="308"/>
  <c r="E40" i="60074"/>
  <c r="J40" i="308"/>
  <c r="H22" i="308"/>
  <c r="K15" i="308"/>
  <c r="B62" i="60074"/>
  <c r="G68" i="308"/>
  <c r="J44" i="308"/>
  <c r="E44" i="60074"/>
  <c r="H53" i="308"/>
  <c r="I9" i="60076"/>
  <c r="M15" i="308"/>
  <c r="H7" i="60074"/>
  <c r="H49" i="308"/>
  <c r="E45" i="60074"/>
  <c r="J45" i="308"/>
  <c r="H58" i="60074"/>
  <c r="M60" i="308"/>
  <c r="J66" i="308"/>
  <c r="E66" i="60074"/>
  <c r="D46" i="308"/>
  <c r="D48" i="308"/>
  <c r="N46" i="308"/>
  <c r="K5" i="60076"/>
  <c r="D22" i="60076"/>
  <c r="B40" i="60076"/>
  <c r="N83" i="308"/>
  <c r="Q3" i="60076"/>
  <c r="N87" i="308"/>
  <c r="Q7" i="60076"/>
  <c r="N49" i="308"/>
  <c r="K12" i="60076"/>
  <c r="D13" i="308"/>
  <c r="N15" i="308"/>
  <c r="E3" i="60076"/>
  <c r="Q6" i="60076"/>
  <c r="Q12" i="60076"/>
  <c r="N91" i="308"/>
  <c r="Q10" i="60076"/>
  <c r="E9" i="60076"/>
  <c r="N13" i="308"/>
  <c r="E7" i="60076"/>
  <c r="B24" i="60076"/>
  <c r="E14" i="60076"/>
  <c r="N17" i="308"/>
  <c r="E16" i="60076"/>
  <c r="N16" i="308"/>
  <c r="E10" i="60076"/>
  <c r="D9" i="308"/>
  <c r="K3" i="60076"/>
  <c r="Q15" i="60076"/>
  <c r="E11" i="60076"/>
  <c r="D40" i="308"/>
  <c r="K14" i="60076"/>
  <c r="Q11" i="60076"/>
  <c r="K81" i="308"/>
  <c r="P15" i="60076"/>
  <c r="P3" i="60076"/>
  <c r="K91" i="308"/>
  <c r="P10" i="60076"/>
  <c r="P6" i="60076"/>
  <c r="P11" i="60076"/>
  <c r="P7" i="60076"/>
  <c r="K73" i="308"/>
  <c r="K82" i="60074"/>
  <c r="K78" i="60074"/>
  <c r="K53" i="308"/>
  <c r="D45" i="308"/>
  <c r="K41" i="308"/>
  <c r="J14" i="60076"/>
  <c r="K45" i="308"/>
  <c r="J3" i="60076"/>
  <c r="J10" i="60076"/>
  <c r="D11" i="60076"/>
  <c r="D3" i="60076"/>
  <c r="K11" i="308"/>
  <c r="D14" i="60076"/>
  <c r="D17" i="308"/>
  <c r="D25" i="308"/>
  <c r="D16" i="60076"/>
  <c r="K20" i="308"/>
  <c r="D9" i="60076"/>
  <c r="O15" i="60076"/>
  <c r="K80" i="60074"/>
  <c r="O7" i="60076"/>
  <c r="K75" i="60074"/>
  <c r="I3" i="60076"/>
  <c r="H50" i="308"/>
  <c r="I10" i="60076"/>
  <c r="I12" i="60076"/>
  <c r="I14" i="60076"/>
  <c r="D14" i="308"/>
  <c r="C3" i="60076"/>
  <c r="C16" i="60076"/>
  <c r="D16" i="308"/>
  <c r="H16" i="308"/>
  <c r="C10" i="60076"/>
  <c r="D23" i="308"/>
  <c r="D12" i="308"/>
  <c r="C9" i="60076"/>
  <c r="C11" i="60076"/>
  <c r="H13" i="308"/>
  <c r="N9" i="60076"/>
  <c r="E99" i="308"/>
  <c r="E91" i="308"/>
  <c r="N10" i="60076"/>
  <c r="E87" i="308"/>
  <c r="N7" i="60076"/>
  <c r="N11" i="60076"/>
  <c r="H14" i="60076"/>
  <c r="E45" i="308"/>
  <c r="H3" i="60076"/>
  <c r="E50" i="308"/>
  <c r="H10" i="60076"/>
  <c r="D20" i="308"/>
  <c r="D19" i="308"/>
  <c r="D11" i="308"/>
  <c r="B9" i="60076"/>
  <c r="D15" i="308"/>
  <c r="D8" i="308"/>
  <c r="B14" i="60076"/>
  <c r="B11" i="60076"/>
  <c r="D10" i="308"/>
  <c r="B3" i="60076"/>
  <c r="D18" i="308"/>
  <c r="E18" i="308"/>
  <c r="B16" i="60076"/>
  <c r="E16" i="308"/>
  <c r="B10" i="60076"/>
  <c r="E22" i="308"/>
  <c r="D51" i="308"/>
  <c r="T48" i="308"/>
  <c r="M12" i="60076"/>
  <c r="M3" i="60076"/>
  <c r="D6" i="308"/>
  <c r="T81" i="308"/>
  <c r="S15" i="60076"/>
  <c r="S3" i="60076"/>
  <c r="T99" i="308"/>
  <c r="S9" i="60076"/>
  <c r="T93" i="308"/>
  <c r="S10" i="60076"/>
  <c r="S7" i="60076"/>
  <c r="T79" i="308"/>
  <c r="S6" i="60076"/>
  <c r="S11" i="60076"/>
  <c r="S12" i="60076"/>
  <c r="D41" i="308"/>
  <c r="T50" i="308"/>
  <c r="M10" i="60076"/>
  <c r="M7" i="60076"/>
  <c r="D44" i="308"/>
  <c r="D39" i="308"/>
  <c r="D43" i="308"/>
  <c r="T43" i="308"/>
  <c r="M14" i="60076"/>
  <c r="T5" i="308"/>
  <c r="G11" i="60076"/>
  <c r="D5" i="308"/>
  <c r="Q91" i="308"/>
  <c r="R10" i="60076"/>
  <c r="R7" i="60076"/>
  <c r="D26" i="60076"/>
  <c r="L12" i="60076"/>
  <c r="Q52" i="308"/>
  <c r="L10" i="60076"/>
  <c r="Q45" i="308"/>
  <c r="L3" i="60076"/>
  <c r="L14" i="60076"/>
  <c r="F9" i="60076"/>
  <c r="F16" i="60076"/>
  <c r="Q14" i="308"/>
  <c r="F3" i="60076"/>
  <c r="F11" i="60076"/>
  <c r="F14" i="60076"/>
  <c r="Q81" i="308"/>
  <c r="R11" i="60076"/>
  <c r="Q83" i="308"/>
  <c r="R3" i="60076"/>
  <c r="L7" i="60076"/>
  <c r="F23" i="60076"/>
  <c r="B41" i="60076"/>
  <c r="O12" i="60076"/>
  <c r="F29" i="60076"/>
  <c r="F32" i="60076"/>
  <c r="B50" i="60076"/>
  <c r="O10" i="60076"/>
  <c r="F27" i="60076"/>
  <c r="O3" i="60076"/>
  <c r="F20" i="60076"/>
  <c r="O11" i="60076"/>
  <c r="F28" i="60076"/>
  <c r="B27" i="60076"/>
  <c r="F26" i="60076"/>
  <c r="B26" i="60076"/>
  <c r="B31" i="60076"/>
  <c r="B20" i="60076"/>
  <c r="B33" i="60076"/>
  <c r="B51" i="60076"/>
  <c r="D51" i="60076"/>
  <c r="D29" i="60076"/>
  <c r="D20" i="60076"/>
  <c r="C30" i="308"/>
  <c r="C26" i="308"/>
  <c r="C20" i="308"/>
  <c r="C29" i="308"/>
  <c r="C8" i="308"/>
  <c r="C15" i="308"/>
  <c r="C16" i="308"/>
  <c r="C14" i="308"/>
  <c r="C21" i="308"/>
  <c r="C11" i="308"/>
  <c r="C23" i="308"/>
  <c r="C24" i="308"/>
  <c r="C27" i="308"/>
  <c r="C22" i="308"/>
  <c r="C12" i="308"/>
  <c r="C9" i="308"/>
  <c r="C5" i="308"/>
  <c r="C31" i="308"/>
  <c r="C33" i="308"/>
  <c r="C25" i="308"/>
  <c r="C28" i="308"/>
  <c r="C19" i="308"/>
  <c r="C34" i="308"/>
  <c r="C17" i="308"/>
  <c r="C13" i="308"/>
  <c r="C32" i="308"/>
  <c r="C7" i="308"/>
  <c r="C10" i="308"/>
  <c r="C18" i="308"/>
  <c r="C6" i="308"/>
  <c r="F24" i="60076"/>
  <c r="D27" i="60076"/>
  <c r="D24" i="60076"/>
  <c r="C42" i="308"/>
  <c r="C57" i="308"/>
  <c r="C56" i="308"/>
  <c r="C54" i="308"/>
  <c r="C67" i="308"/>
  <c r="C64" i="308"/>
  <c r="C51" i="308"/>
  <c r="C65" i="308"/>
  <c r="C55" i="308"/>
  <c r="C53" i="308"/>
  <c r="C61" i="308"/>
  <c r="C40" i="308"/>
  <c r="C63" i="308"/>
  <c r="C59" i="308"/>
  <c r="C44" i="308"/>
  <c r="C50" i="308"/>
  <c r="C46" i="308"/>
  <c r="C48" i="308"/>
  <c r="C66" i="308"/>
  <c r="C47" i="308"/>
  <c r="C68" i="308"/>
  <c r="C49" i="308"/>
  <c r="C58" i="308"/>
  <c r="C43" i="308"/>
  <c r="C41" i="308"/>
  <c r="C45" i="308"/>
  <c r="C60" i="308"/>
  <c r="C52" i="308"/>
  <c r="C62" i="308"/>
  <c r="C39" i="308"/>
  <c r="D31" i="60076"/>
  <c r="B28" i="60076"/>
  <c r="C85" i="308"/>
  <c r="C77" i="308"/>
  <c r="B47" i="60076"/>
  <c r="B44" i="60076"/>
  <c r="C103" i="308"/>
  <c r="C75" i="308"/>
  <c r="C121" i="308"/>
  <c r="C109" i="308"/>
  <c r="C95" i="308"/>
  <c r="C81" i="308"/>
  <c r="C79" i="308"/>
  <c r="C123" i="308"/>
  <c r="C127" i="308"/>
  <c r="C115" i="308"/>
  <c r="C99" i="308"/>
  <c r="C93" i="308"/>
  <c r="C117" i="308"/>
  <c r="C97" i="308"/>
  <c r="C125" i="308"/>
  <c r="C91" i="308"/>
  <c r="C131" i="308"/>
  <c r="C111" i="308"/>
  <c r="C83" i="308"/>
  <c r="C89" i="308"/>
  <c r="C107" i="308"/>
  <c r="C105" i="308"/>
  <c r="C87" i="308"/>
  <c r="C113" i="308"/>
  <c r="C129" i="308"/>
  <c r="C101" i="308"/>
  <c r="C119" i="308"/>
  <c r="B49" i="60076"/>
  <c r="D49" i="60076"/>
  <c r="B38" i="60076"/>
  <c r="D50" i="60076"/>
  <c r="B45" i="60076"/>
  <c r="B42" i="60076"/>
  <c r="B46" i="60076"/>
  <c r="D48" i="60076"/>
  <c r="D47" i="60076"/>
  <c r="D45" i="60076"/>
  <c r="D41" i="60076"/>
  <c r="D43" i="60076"/>
  <c r="D42" i="60076"/>
  <c r="D46" i="60076"/>
  <c r="D40" i="60076"/>
  <c r="D44" i="60076"/>
  <c r="D38" i="60076"/>
  <c r="D39" i="60076"/>
</calcChain>
</file>

<file path=xl/sharedStrings.xml><?xml version="1.0" encoding="utf-8"?>
<sst xmlns="http://schemas.openxmlformats.org/spreadsheetml/2006/main" count="698" uniqueCount="201">
  <si>
    <t>Total</t>
  </si>
  <si>
    <t>%</t>
  </si>
  <si>
    <t>Rang</t>
  </si>
  <si>
    <t>Moyenne</t>
  </si>
  <si>
    <t>Priorité</t>
  </si>
  <si>
    <t>R</t>
  </si>
  <si>
    <t>Ensemble</t>
  </si>
  <si>
    <t>Surveillance</t>
  </si>
  <si>
    <t>Lancer de précision</t>
  </si>
  <si>
    <t>Remorquage du mannequin</t>
  </si>
  <si>
    <t>TABLES DE VALEURS - SURVEILLANCE</t>
  </si>
  <si>
    <t>TABLES DE VALEURS - PREMIERS SOINS</t>
  </si>
  <si>
    <t>TABLES DE VALEURS - PRIORITÉ</t>
  </si>
  <si>
    <t>TABLES DE VALEURS - PHYSIQUE</t>
  </si>
  <si>
    <t>Position</t>
  </si>
  <si>
    <t>Points</t>
  </si>
  <si>
    <t>Pointage</t>
  </si>
  <si>
    <t>ÉPREUVES DE LA CORDE</t>
  </si>
  <si>
    <t>Club</t>
  </si>
  <si>
    <t>Chrono 1</t>
  </si>
  <si>
    <t>Chrono 2</t>
  </si>
  <si>
    <t>Temps
final</t>
  </si>
  <si>
    <t>Nom</t>
  </si>
  <si>
    <t>ÉPREUVES DU REMORQUAGE</t>
  </si>
  <si>
    <t>ÉPREUVES DE PORTAGE</t>
  </si>
  <si>
    <t>ÉPREUVES PRIORITÉ</t>
  </si>
  <si>
    <t>"</t>
  </si>
  <si>
    <t>ÉPREUVES PREMIERS SOINS</t>
  </si>
  <si>
    <t>Appel</t>
  </si>
  <si>
    <t xml:space="preserve">  </t>
  </si>
  <si>
    <t>ÉPREUVES SURVEILLANCE</t>
  </si>
  <si>
    <t>Nom du Duo</t>
  </si>
  <si>
    <t>ÉPREUVES DU RELAIS PORTAGE</t>
  </si>
  <si>
    <t>Portage du mannequin</t>
  </si>
  <si>
    <t>Premiers Soins</t>
  </si>
  <si>
    <t>Lancer de la corde</t>
  </si>
  <si>
    <t>Compilation des résultats (FINALES DIRECTES)</t>
  </si>
  <si>
    <t>Remplir la section ''Ordre de passage'' avant d'entrée les résultats</t>
  </si>
  <si>
    <t>Saisir les résultats dans les carrés rose saumon selon la catégorie d'âge</t>
  </si>
  <si>
    <t>Tout ce cumule automatique dans l'onglet ''Résultats finaux''</t>
  </si>
  <si>
    <t>Remplir les informations selon les scénarios de la compétition</t>
  </si>
  <si>
    <t>Dans le cas où vous avez moin de victime, laisser les cases vides</t>
  </si>
  <si>
    <t>Remplacer le nom des victimes au bon endroit dans les tableaux (1. Victime, 2. Victime …)</t>
  </si>
  <si>
    <t>Mettre le nombre exact de l'évaluation à la place du mot ''Pointage''</t>
  </si>
  <si>
    <t>Les case rose saumon serviront à entrée les résultats des participants</t>
  </si>
  <si>
    <r>
      <t xml:space="preserve">Dans le cas de </t>
    </r>
    <r>
      <rPr>
        <b/>
        <sz val="16"/>
        <rFont val="Arial"/>
        <family val="2"/>
      </rPr>
      <t>Discalification</t>
    </r>
    <r>
      <rPr>
        <sz val="16"/>
        <rFont val="Arial"/>
        <family val="2"/>
      </rPr>
      <t xml:space="preserve"> ou </t>
    </r>
    <r>
      <rPr>
        <b/>
        <sz val="16"/>
        <rFont val="Arial"/>
        <family val="2"/>
      </rPr>
      <t>Épreuve non-fini</t>
    </r>
    <r>
      <rPr>
        <sz val="16"/>
        <rFont val="Arial"/>
        <family val="2"/>
      </rPr>
      <t xml:space="preserve">, inscrire </t>
    </r>
    <r>
      <rPr>
        <b/>
        <sz val="16"/>
        <rFont val="Arial"/>
        <family val="2"/>
      </rPr>
      <t>DQ</t>
    </r>
    <r>
      <rPr>
        <sz val="16"/>
        <rFont val="Arial"/>
        <family val="2"/>
      </rPr>
      <t xml:space="preserve"> ou </t>
    </r>
    <r>
      <rPr>
        <b/>
        <sz val="16"/>
        <rFont val="Arial"/>
        <family val="2"/>
      </rPr>
      <t>DNF</t>
    </r>
    <r>
      <rPr>
        <sz val="16"/>
        <rFont val="Arial"/>
        <family val="2"/>
      </rPr>
      <t xml:space="preserve"> dans la case rose saumon</t>
    </r>
  </si>
  <si>
    <t>11 ans et moins</t>
  </si>
  <si>
    <t>Afin de bien présenter vos résultats, vous pouvez utiliser l'onglet ''Présentation''</t>
  </si>
  <si>
    <t>Pour avoir toutes les résultats en ordre, seulement ''cliquer'' sur le ''S (logo)'' de la Société de sauvetage</t>
  </si>
  <si>
    <t>Le tout se triera automatiquement et vous pourrez imprimer par la suite :)</t>
  </si>
  <si>
    <r>
      <t xml:space="preserve">Lorsque l'on saisie un temps, important de l'écrire dans cette formule : </t>
    </r>
    <r>
      <rPr>
        <b/>
        <sz val="16"/>
        <rFont val="Arial"/>
        <family val="2"/>
      </rPr>
      <t>MM:SS,CC (ex. 05:32,14)</t>
    </r>
  </si>
  <si>
    <t>12 - 13 ans</t>
  </si>
  <si>
    <t>14 - 15 ans Physique</t>
  </si>
  <si>
    <t>14 - 15 ans Technique</t>
  </si>
  <si>
    <t>Épreuves Techniques</t>
  </si>
  <si>
    <t>Épreuves Physiques</t>
  </si>
  <si>
    <t>Présentation des résultats</t>
  </si>
  <si>
    <t>CLUB</t>
  </si>
  <si>
    <t>CAEM</t>
  </si>
  <si>
    <t>SSSL</t>
  </si>
  <si>
    <t>CAM</t>
  </si>
  <si>
    <t>CAPN</t>
  </si>
  <si>
    <t>Dam'eauclès</t>
  </si>
  <si>
    <t>Perf'O'Max</t>
  </si>
  <si>
    <t>Gatineau</t>
  </si>
  <si>
    <t>Narval</t>
  </si>
  <si>
    <t>CSRN</t>
  </si>
  <si>
    <t>CSRAD</t>
  </si>
  <si>
    <t>Rouville</t>
  </si>
  <si>
    <t>30Deux</t>
  </si>
  <si>
    <t>CASO</t>
  </si>
  <si>
    <t>11 ans et -</t>
  </si>
  <si>
    <t>Corde</t>
  </si>
  <si>
    <t>Remor</t>
  </si>
  <si>
    <t>Port</t>
  </si>
  <si>
    <t>Prio</t>
  </si>
  <si>
    <t>Surv</t>
  </si>
  <si>
    <t>Premier</t>
  </si>
  <si>
    <t>14 - 15 ans</t>
  </si>
  <si>
    <t>14 - 15 ans F</t>
  </si>
  <si>
    <t>Bannière Club JS</t>
  </si>
  <si>
    <t>Jeunes Sauveteurs</t>
  </si>
  <si>
    <t>Cumulatif</t>
  </si>
  <si>
    <t>L'onglet Cumulatif est programmé automatiquement afin que vous puissiez calculer le cumul des clubs</t>
  </si>
  <si>
    <t>O'méga</t>
  </si>
  <si>
    <t>Non-nageur</t>
  </si>
  <si>
    <t>RIEN</t>
  </si>
  <si>
    <t>Crise cardiaque</t>
  </si>
  <si>
    <t xml:space="preserve"> </t>
  </si>
  <si>
    <t>Lancer de précision - 10 ans et moins</t>
  </si>
  <si>
    <t>Remorquage - 10 ans et moins</t>
  </si>
  <si>
    <t>Portage - 10 ans et moins</t>
  </si>
  <si>
    <t>Priorité - 10 ans et moins</t>
  </si>
  <si>
    <t>Premiers soins - 10 ans et moins</t>
  </si>
  <si>
    <t>Surveillance - 10 ans et moins</t>
  </si>
  <si>
    <t>Cas de colonne + Hémorragie avec objet</t>
  </si>
  <si>
    <t>Rien</t>
  </si>
  <si>
    <t>Appel téléphone</t>
  </si>
  <si>
    <t>Lancer de précision - 11-12 ans</t>
  </si>
  <si>
    <t>Remorquage - 11-12 ans</t>
  </si>
  <si>
    <t>Portage - 11-12 ans</t>
  </si>
  <si>
    <t>Priorité - 11-12 ans</t>
  </si>
  <si>
    <t>Premiers soins - 11-12 ans</t>
  </si>
  <si>
    <t>Brûlure chimique</t>
  </si>
  <si>
    <t>Lancer de la corde - 13-14-15 ans</t>
  </si>
  <si>
    <t>Remorquage - 13-14-15 ans</t>
  </si>
  <si>
    <t>Relais portage - 13-14-15 ans</t>
  </si>
  <si>
    <t>Priorité - 13-14-15 ans</t>
  </si>
  <si>
    <t>Premiers soins - 13-14-15 ans</t>
  </si>
  <si>
    <t>Surveillance - 13-14-15 ans</t>
  </si>
  <si>
    <t xml:space="preserve">Cas de colonne + Hémorragie avec objet + Brulûre chimique </t>
  </si>
  <si>
    <t xml:space="preserve">Brûlure chimique </t>
  </si>
  <si>
    <t>AVC</t>
  </si>
  <si>
    <t>Fx. Tibia</t>
  </si>
  <si>
    <t xml:space="preserve">Ensemble </t>
  </si>
  <si>
    <t xml:space="preserve">Appel </t>
  </si>
  <si>
    <t>OVR bébé</t>
  </si>
  <si>
    <t>Choc anaphylactique</t>
  </si>
  <si>
    <t>PR</t>
  </si>
  <si>
    <t xml:space="preserve">RIEN </t>
  </si>
  <si>
    <t>Surveillance - 11-12 ans</t>
  </si>
  <si>
    <t>Résultats finaux - 10 ans et moins</t>
  </si>
  <si>
    <t>OVR conscient / inconscient</t>
  </si>
  <si>
    <t>Perte de conscience</t>
  </si>
  <si>
    <t>Hyperventilation</t>
  </si>
  <si>
    <t>Inconsciente</t>
  </si>
  <si>
    <t>Hyperthermie</t>
  </si>
  <si>
    <t>10 ans et moins</t>
  </si>
  <si>
    <t xml:space="preserve">11 - 12 ans </t>
  </si>
  <si>
    <t>Résultats finaux - 11-12 ans</t>
  </si>
  <si>
    <t>Résultats finaux - 13, 14 et 15 ans</t>
  </si>
  <si>
    <t>Rosalie Charpentier</t>
  </si>
  <si>
    <t>Olivier Legault</t>
  </si>
  <si>
    <t xml:space="preserve">Annabelle Duquet </t>
  </si>
  <si>
    <t xml:space="preserve">Tiffany Turgeon </t>
  </si>
  <si>
    <t>Gabriel Martin</t>
  </si>
  <si>
    <t xml:space="preserve">Danika Ouellet </t>
  </si>
  <si>
    <t xml:space="preserve">Audréanne Lampron </t>
  </si>
  <si>
    <t>Missy Roy</t>
  </si>
  <si>
    <t>Annie-Pier Bell</t>
  </si>
  <si>
    <t xml:space="preserve">Malory Boisclair </t>
  </si>
  <si>
    <t xml:space="preserve">Camélia Deshaies </t>
  </si>
  <si>
    <t xml:space="preserve">Pier-Alexis Bell </t>
  </si>
  <si>
    <t>Gabrielle Potvin</t>
  </si>
  <si>
    <t xml:space="preserve">Sarah-Claude Lampron </t>
  </si>
  <si>
    <t xml:space="preserve">Lili-Rose Blanchette </t>
  </si>
  <si>
    <t>Ève-Marie Bell</t>
  </si>
  <si>
    <t>Emmy Mastrovito</t>
  </si>
  <si>
    <t xml:space="preserve">Ariane Gilbert </t>
  </si>
  <si>
    <t xml:space="preserve">Alexandrine Laperrière </t>
  </si>
  <si>
    <t>Émie Lemire</t>
  </si>
  <si>
    <t>Zoé Martin</t>
  </si>
  <si>
    <t>Florence Melanson</t>
  </si>
  <si>
    <t>Joachim Audi</t>
  </si>
  <si>
    <t>Kelly-Ann Duquet</t>
  </si>
  <si>
    <t>Justin Gauthier</t>
  </si>
  <si>
    <t xml:space="preserve">Ariane Trudel </t>
  </si>
  <si>
    <t>Vanessa Bélanger</t>
  </si>
  <si>
    <t>Youssef Oulhaj</t>
  </si>
  <si>
    <t>Samya Chakir</t>
  </si>
  <si>
    <t>Anne-Émilie Bell</t>
  </si>
  <si>
    <t xml:space="preserve">Hugo Drouin </t>
  </si>
  <si>
    <t>Noémy Clément</t>
  </si>
  <si>
    <t>Gabrielle thibodeau</t>
  </si>
  <si>
    <t>Léa-Hamelin</t>
  </si>
  <si>
    <t xml:space="preserve">Laurie Lefebvre </t>
  </si>
  <si>
    <t>Etienne Roy</t>
  </si>
  <si>
    <t>Jacob Morneau</t>
  </si>
  <si>
    <t xml:space="preserve">Mathis Rousson </t>
  </si>
  <si>
    <t xml:space="preserve">Zacharie Yergeau </t>
  </si>
  <si>
    <t>Britany Tremlay - hors concours</t>
  </si>
  <si>
    <t xml:space="preserve">Myriam Jacques </t>
  </si>
  <si>
    <t xml:space="preserve">Camille Vallière </t>
  </si>
  <si>
    <t xml:space="preserve">Laura Vincent </t>
  </si>
  <si>
    <t>Jade Morel</t>
  </si>
  <si>
    <t>Gabrielle Diotte</t>
  </si>
  <si>
    <t xml:space="preserve">Léony Gobeil </t>
  </si>
  <si>
    <t>Anthony Pellegrinuzzi</t>
  </si>
  <si>
    <t>Joëlle Gauthier-Drapeau</t>
  </si>
  <si>
    <t xml:space="preserve">Blanche Dea </t>
  </si>
  <si>
    <t>Audrey Desroches</t>
  </si>
  <si>
    <t xml:space="preserve">Zine Eddine Bebouchi </t>
  </si>
  <si>
    <t>Sid Gasmi</t>
  </si>
  <si>
    <t xml:space="preserve">Yseult Vincent </t>
  </si>
  <si>
    <t>Emma Lajeunesse</t>
  </si>
  <si>
    <t xml:space="preserve">Eugénie Tétreault </t>
  </si>
  <si>
    <t>Thomas Martin</t>
  </si>
  <si>
    <t>Gabriel Jaillet</t>
  </si>
  <si>
    <t xml:space="preserve">Maxime Laurence </t>
  </si>
  <si>
    <t xml:space="preserve">Jonathan St-Roch </t>
  </si>
  <si>
    <t xml:space="preserve">Malik Romdhani </t>
  </si>
  <si>
    <t>Audray Descoteaux</t>
  </si>
  <si>
    <t>Andrée Dolan</t>
  </si>
  <si>
    <t>Édouard Laplante</t>
  </si>
  <si>
    <t>Élie Janssen</t>
  </si>
  <si>
    <t xml:space="preserve">Sybel Roy </t>
  </si>
  <si>
    <t>Paula Loaiza</t>
  </si>
  <si>
    <t>13-14-15 ans</t>
  </si>
  <si>
    <t>DNF</t>
  </si>
  <si>
    <t>DQ</t>
  </si>
  <si>
    <t xml:space="preserve"> 00:13,37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</si>
</sst>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0.0%"/>
  </numFmts>
  <fonts count="2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sz val="16"/>
      <name val="Arial"/>
      <family val="2"/>
    </font>
    <font>
      <b/>
      <u/>
      <sz val="2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8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17C0C8"/>
        <bgColor indexed="64"/>
      </patternFill>
    </fill>
    <fill>
      <patternFill patternType="solid">
        <fgColor rgb="FF17C0C8"/>
        <bgColor indexed="22"/>
      </patternFill>
    </fill>
    <fill>
      <patternFill patternType="solid">
        <fgColor rgb="FF1EB5BC"/>
        <bgColor indexed="22"/>
      </patternFill>
    </fill>
    <fill>
      <patternFill patternType="solid">
        <fgColor rgb="FF1EB5BC"/>
        <bgColor indexed="64"/>
      </patternFill>
    </fill>
    <fill>
      <patternFill patternType="lightGray">
        <fgColor indexed="22"/>
        <bgColor rgb="FF17C0C8"/>
      </patternFill>
    </fill>
    <fill>
      <patternFill patternType="lightGray">
        <fgColor indexed="22"/>
        <bgColor rgb="FF1EB5BC"/>
      </patternFill>
    </fill>
    <fill>
      <patternFill patternType="solid">
        <fgColor theme="0" tint="-0.249977111117893"/>
        <bgColor indexed="2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1A8AE"/>
        <bgColor indexed="64"/>
      </patternFill>
    </fill>
    <fill>
      <patternFill patternType="solid">
        <fgColor rgb="FF21A8AE"/>
        <bgColor indexed="22"/>
      </patternFill>
    </fill>
  </fills>
  <borders count="8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5" fillId="0" borderId="0"/>
    <xf numFmtId="0" fontId="1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1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2" fontId="0" fillId="0" borderId="0" xfId="0" applyNumberFormat="1"/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165" fontId="11" fillId="8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11" xfId="0" applyNumberFormat="1" applyFont="1" applyBorder="1" applyAlignment="1">
      <alignment horizont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/>
    </xf>
    <xf numFmtId="164" fontId="1" fillId="6" borderId="3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164" fontId="1" fillId="6" borderId="8" xfId="0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2" fillId="9" borderId="14" xfId="0" applyFont="1" applyFill="1" applyBorder="1" applyAlignment="1">
      <alignment horizontal="center"/>
    </xf>
    <xf numFmtId="0" fontId="0" fillId="10" borderId="15" xfId="0" applyFill="1" applyBorder="1"/>
    <xf numFmtId="0" fontId="0" fillId="10" borderId="16" xfId="0" applyFill="1" applyBorder="1"/>
    <xf numFmtId="0" fontId="0" fillId="10" borderId="17" xfId="0" applyFill="1" applyBorder="1"/>
    <xf numFmtId="164" fontId="1" fillId="11" borderId="3" xfId="0" applyNumberFormat="1" applyFont="1" applyFill="1" applyBorder="1" applyAlignment="1" applyProtection="1">
      <alignment horizontal="center" vertical="center"/>
    </xf>
    <xf numFmtId="1" fontId="10" fillId="11" borderId="4" xfId="0" applyNumberFormat="1" applyFont="1" applyFill="1" applyBorder="1" applyAlignment="1" applyProtection="1">
      <alignment horizontal="center" vertical="center"/>
    </xf>
    <xf numFmtId="10" fontId="10" fillId="11" borderId="3" xfId="3" applyNumberFormat="1" applyFont="1" applyFill="1" applyBorder="1" applyAlignment="1" applyProtection="1">
      <alignment horizontal="center" vertical="center"/>
    </xf>
    <xf numFmtId="0" fontId="10" fillId="11" borderId="9" xfId="0" applyNumberFormat="1" applyFont="1" applyFill="1" applyBorder="1" applyAlignment="1" applyProtection="1">
      <alignment horizontal="center" vertical="center"/>
    </xf>
    <xf numFmtId="1" fontId="10" fillId="11" borderId="8" xfId="0" applyNumberFormat="1" applyFont="1" applyFill="1" applyBorder="1" applyAlignment="1" applyProtection="1">
      <alignment horizontal="center" vertical="center"/>
    </xf>
    <xf numFmtId="10" fontId="10" fillId="11" borderId="8" xfId="3" applyNumberFormat="1" applyFont="1" applyFill="1" applyBorder="1" applyAlignment="1" applyProtection="1">
      <alignment horizontal="center" vertical="center"/>
    </xf>
    <xf numFmtId="0" fontId="10" fillId="11" borderId="18" xfId="0" applyNumberFormat="1" applyFont="1" applyFill="1" applyBorder="1" applyAlignment="1" applyProtection="1">
      <alignment horizontal="center" vertical="center"/>
    </xf>
    <xf numFmtId="164" fontId="1" fillId="11" borderId="8" xfId="0" applyNumberFormat="1" applyFont="1" applyFill="1" applyBorder="1" applyAlignment="1" applyProtection="1">
      <alignment horizontal="center" vertical="center"/>
    </xf>
    <xf numFmtId="164" fontId="1" fillId="6" borderId="19" xfId="0" applyNumberFormat="1" applyFont="1" applyFill="1" applyBorder="1" applyAlignment="1" applyProtection="1">
      <alignment horizontal="center" vertical="center"/>
    </xf>
    <xf numFmtId="164" fontId="1" fillId="11" borderId="19" xfId="0" applyNumberFormat="1" applyFont="1" applyFill="1" applyBorder="1" applyAlignment="1" applyProtection="1">
      <alignment horizontal="center" vertical="center"/>
    </xf>
    <xf numFmtId="1" fontId="10" fillId="11" borderId="19" xfId="0" applyNumberFormat="1" applyFont="1" applyFill="1" applyBorder="1" applyAlignment="1" applyProtection="1">
      <alignment horizontal="center" vertical="center"/>
    </xf>
    <xf numFmtId="10" fontId="10" fillId="11" borderId="19" xfId="3" applyNumberFormat="1" applyFont="1" applyFill="1" applyBorder="1" applyAlignment="1" applyProtection="1">
      <alignment horizontal="center" vertical="center"/>
    </xf>
    <xf numFmtId="0" fontId="10" fillId="11" borderId="20" xfId="0" applyNumberFormat="1" applyFont="1" applyFill="1" applyBorder="1" applyAlignment="1" applyProtection="1">
      <alignment horizontal="center" vertical="center"/>
    </xf>
    <xf numFmtId="1" fontId="10" fillId="11" borderId="2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2" fillId="0" borderId="0" xfId="0" applyFont="1"/>
    <xf numFmtId="1" fontId="19" fillId="11" borderId="19" xfId="0" applyNumberFormat="1" applyFont="1" applyFill="1" applyBorder="1" applyAlignment="1" applyProtection="1">
      <alignment horizontal="center" vertical="center"/>
    </xf>
    <xf numFmtId="1" fontId="19" fillId="11" borderId="4" xfId="0" applyNumberFormat="1" applyFont="1" applyFill="1" applyBorder="1" applyAlignment="1" applyProtection="1">
      <alignment horizontal="center" vertical="center"/>
    </xf>
    <xf numFmtId="1" fontId="19" fillId="11" borderId="21" xfId="0" applyNumberFormat="1" applyFont="1" applyFill="1" applyBorder="1" applyAlignment="1" applyProtection="1">
      <alignment horizontal="center" vertical="center"/>
    </xf>
    <xf numFmtId="0" fontId="2" fillId="11" borderId="17" xfId="0" applyFont="1" applyFill="1" applyBorder="1" applyAlignment="1">
      <alignment horizontal="center"/>
    </xf>
    <xf numFmtId="10" fontId="19" fillId="11" borderId="22" xfId="3" applyNumberFormat="1" applyFon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0" borderId="23" xfId="0" applyFill="1" applyBorder="1"/>
    <xf numFmtId="0" fontId="0" fillId="11" borderId="23" xfId="0" applyFill="1" applyBorder="1" applyAlignment="1">
      <alignment horizontal="center"/>
    </xf>
    <xf numFmtId="0" fontId="0" fillId="11" borderId="20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19" fillId="11" borderId="23" xfId="0" applyFont="1" applyFill="1" applyBorder="1" applyAlignment="1">
      <alignment horizontal="center"/>
    </xf>
    <xf numFmtId="0" fontId="19" fillId="11" borderId="15" xfId="0" applyFont="1" applyFill="1" applyBorder="1" applyAlignment="1">
      <alignment horizontal="center"/>
    </xf>
    <xf numFmtId="0" fontId="19" fillId="11" borderId="16" xfId="0" applyFont="1" applyFill="1" applyBorder="1" applyAlignment="1">
      <alignment horizontal="center"/>
    </xf>
    <xf numFmtId="0" fontId="0" fillId="0" borderId="24" xfId="0" applyBorder="1"/>
    <xf numFmtId="0" fontId="1" fillId="10" borderId="1" xfId="0" applyFont="1" applyFill="1" applyBorder="1" applyAlignment="1" applyProtection="1">
      <alignment horizontal="center" vertical="center"/>
    </xf>
    <xf numFmtId="164" fontId="1" fillId="10" borderId="23" xfId="0" applyNumberFormat="1" applyFont="1" applyFill="1" applyBorder="1" applyAlignment="1" applyProtection="1">
      <alignment horizontal="center" vertical="center"/>
    </xf>
    <xf numFmtId="164" fontId="1" fillId="10" borderId="15" xfId="0" applyNumberFormat="1" applyFont="1" applyFill="1" applyBorder="1" applyAlignment="1" applyProtection="1">
      <alignment horizontal="center" vertical="center"/>
    </xf>
    <xf numFmtId="164" fontId="1" fillId="10" borderId="16" xfId="0" applyNumberFormat="1" applyFont="1" applyFill="1" applyBorder="1" applyAlignment="1" applyProtection="1">
      <alignment horizontal="center" vertical="center"/>
    </xf>
    <xf numFmtId="164" fontId="1" fillId="10" borderId="17" xfId="0" applyNumberFormat="1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25" xfId="0" applyFont="1" applyFill="1" applyBorder="1" applyAlignment="1" applyProtection="1">
      <alignment horizontal="center" vertical="center"/>
    </xf>
    <xf numFmtId="0" fontId="1" fillId="8" borderId="2" xfId="0" applyFont="1" applyFill="1" applyBorder="1" applyAlignment="1" applyProtection="1">
      <alignment horizontal="center" vertical="center"/>
    </xf>
    <xf numFmtId="0" fontId="1" fillId="8" borderId="26" xfId="0" applyFont="1" applyFill="1" applyBorder="1" applyAlignment="1" applyProtection="1">
      <alignment horizontal="center" vertical="center" wrapText="1"/>
    </xf>
    <xf numFmtId="0" fontId="8" fillId="8" borderId="2" xfId="0" applyFont="1" applyFill="1" applyBorder="1" applyAlignment="1">
      <alignment horizontal="left" vertical="center" wrapText="1"/>
    </xf>
    <xf numFmtId="164" fontId="1" fillId="11" borderId="27" xfId="0" applyNumberFormat="1" applyFont="1" applyFill="1" applyBorder="1" applyAlignment="1" applyProtection="1">
      <alignment horizontal="center" vertical="center"/>
    </xf>
    <xf numFmtId="164" fontId="1" fillId="11" borderId="28" xfId="0" applyNumberFormat="1" applyFont="1" applyFill="1" applyBorder="1" applyAlignment="1" applyProtection="1">
      <alignment horizontal="center" vertical="center"/>
    </xf>
    <xf numFmtId="1" fontId="10" fillId="11" borderId="29" xfId="0" applyNumberFormat="1" applyFont="1" applyFill="1" applyBorder="1" applyAlignment="1" applyProtection="1">
      <alignment horizontal="center" vertical="center"/>
    </xf>
    <xf numFmtId="1" fontId="10" fillId="11" borderId="7" xfId="0" applyNumberFormat="1" applyFont="1" applyFill="1" applyBorder="1" applyAlignment="1" applyProtection="1">
      <alignment horizontal="center" vertical="center"/>
    </xf>
    <xf numFmtId="0" fontId="2" fillId="11" borderId="16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7" borderId="3" xfId="0" applyNumberFormat="1" applyFont="1" applyFill="1" applyBorder="1" applyAlignment="1" applyProtection="1">
      <alignment horizontal="center" vertical="center" wrapText="1"/>
    </xf>
    <xf numFmtId="49" fontId="2" fillId="7" borderId="19" xfId="0" applyNumberFormat="1" applyFont="1" applyFill="1" applyBorder="1" applyAlignment="1" applyProtection="1">
      <alignment horizontal="center" vertical="center" wrapText="1"/>
    </xf>
    <xf numFmtId="0" fontId="0" fillId="10" borderId="30" xfId="0" applyFill="1" applyBorder="1"/>
    <xf numFmtId="10" fontId="19" fillId="11" borderId="31" xfId="3" applyNumberFormat="1" applyFont="1" applyFill="1" applyBorder="1" applyAlignment="1">
      <alignment horizontal="center"/>
    </xf>
    <xf numFmtId="10" fontId="19" fillId="11" borderId="32" xfId="3" applyNumberFormat="1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9" fillId="11" borderId="17" xfId="0" applyFont="1" applyFill="1" applyBorder="1" applyAlignment="1">
      <alignment horizontal="center"/>
    </xf>
    <xf numFmtId="49" fontId="2" fillId="7" borderId="29" xfId="0" applyNumberFormat="1" applyFont="1" applyFill="1" applyBorder="1" applyAlignment="1" applyProtection="1">
      <alignment horizontal="center" vertical="center" wrapText="1"/>
    </xf>
    <xf numFmtId="49" fontId="2" fillId="7" borderId="6" xfId="0" applyNumberFormat="1" applyFont="1" applyFill="1" applyBorder="1" applyAlignment="1" applyProtection="1">
      <alignment horizontal="center" vertical="center" wrapText="1"/>
    </xf>
    <xf numFmtId="49" fontId="2" fillId="7" borderId="7" xfId="0" applyNumberFormat="1" applyFont="1" applyFill="1" applyBorder="1" applyAlignment="1" applyProtection="1">
      <alignment horizontal="center" vertical="center" wrapText="1"/>
    </xf>
    <xf numFmtId="49" fontId="2" fillId="7" borderId="8" xfId="0" applyNumberFormat="1" applyFont="1" applyFill="1" applyBorder="1" applyAlignment="1" applyProtection="1">
      <alignment horizontal="center" vertical="center" wrapText="1"/>
    </xf>
    <xf numFmtId="164" fontId="1" fillId="6" borderId="33" xfId="0" applyNumberFormat="1" applyFont="1" applyFill="1" applyBorder="1" applyAlignment="1" applyProtection="1">
      <alignment horizontal="center" vertical="center"/>
    </xf>
    <xf numFmtId="164" fontId="1" fillId="6" borderId="34" xfId="0" applyNumberFormat="1" applyFont="1" applyFill="1" applyBorder="1" applyAlignment="1" applyProtection="1">
      <alignment horizontal="center" vertical="center"/>
    </xf>
    <xf numFmtId="49" fontId="2" fillId="7" borderId="35" xfId="0" applyNumberFormat="1" applyFont="1" applyFill="1" applyBorder="1" applyAlignment="1" applyProtection="1">
      <alignment horizontal="center" vertical="center" wrapText="1"/>
    </xf>
    <xf numFmtId="49" fontId="2" fillId="7" borderId="36" xfId="0" applyNumberFormat="1" applyFont="1" applyFill="1" applyBorder="1" applyAlignment="1" applyProtection="1">
      <alignment horizontal="center" vertical="center" wrapText="1"/>
    </xf>
    <xf numFmtId="49" fontId="2" fillId="7" borderId="37" xfId="0" applyNumberFormat="1" applyFont="1" applyFill="1" applyBorder="1" applyAlignment="1" applyProtection="1">
      <alignment horizontal="center" vertical="center" wrapText="1"/>
    </xf>
    <xf numFmtId="49" fontId="2" fillId="7" borderId="20" xfId="0" applyNumberFormat="1" applyFont="1" applyFill="1" applyBorder="1" applyAlignment="1" applyProtection="1">
      <alignment horizontal="center" vertical="center" wrapText="1"/>
    </xf>
    <xf numFmtId="49" fontId="2" fillId="7" borderId="10" xfId="0" applyNumberFormat="1" applyFont="1" applyFill="1" applyBorder="1" applyAlignment="1" applyProtection="1">
      <alignment horizontal="center" vertical="center" wrapText="1"/>
    </xf>
    <xf numFmtId="49" fontId="2" fillId="7" borderId="11" xfId="0" applyNumberFormat="1" applyFont="1" applyFill="1" applyBorder="1" applyAlignment="1" applyProtection="1">
      <alignment horizontal="center" vertical="center" wrapText="1"/>
    </xf>
    <xf numFmtId="2" fontId="2" fillId="0" borderId="29" xfId="0" applyNumberFormat="1" applyFont="1" applyBorder="1" applyAlignment="1" applyProtection="1">
      <alignment horizontal="center"/>
    </xf>
    <xf numFmtId="2" fontId="2" fillId="0" borderId="6" xfId="0" applyNumberFormat="1" applyFont="1" applyBorder="1" applyAlignment="1" applyProtection="1">
      <alignment horizontal="center"/>
    </xf>
    <xf numFmtId="2" fontId="2" fillId="0" borderId="10" xfId="0" applyNumberFormat="1" applyFont="1" applyBorder="1" applyAlignment="1" applyProtection="1">
      <alignment horizontal="center"/>
    </xf>
    <xf numFmtId="2" fontId="2" fillId="0" borderId="7" xfId="0" applyNumberFormat="1" applyFont="1" applyBorder="1" applyAlignment="1" applyProtection="1">
      <alignment horizontal="center"/>
    </xf>
    <xf numFmtId="2" fontId="2" fillId="0" borderId="11" xfId="0" applyNumberFormat="1" applyFont="1" applyBorder="1" applyAlignment="1" applyProtection="1">
      <alignment horizontal="center"/>
    </xf>
    <xf numFmtId="164" fontId="2" fillId="12" borderId="19" xfId="0" applyNumberFormat="1" applyFont="1" applyFill="1" applyBorder="1" applyAlignment="1" applyProtection="1">
      <alignment horizontal="center" vertical="center"/>
      <protection locked="0"/>
    </xf>
    <xf numFmtId="164" fontId="2" fillId="12" borderId="4" xfId="0" applyNumberFormat="1" applyFont="1" applyFill="1" applyBorder="1" applyAlignment="1" applyProtection="1">
      <alignment horizontal="center" vertical="center"/>
      <protection locked="0"/>
    </xf>
    <xf numFmtId="164" fontId="2" fillId="12" borderId="3" xfId="0" applyNumberFormat="1" applyFont="1" applyFill="1" applyBorder="1" applyAlignment="1" applyProtection="1">
      <alignment horizontal="center" vertical="center"/>
      <protection locked="0"/>
    </xf>
    <xf numFmtId="164" fontId="0" fillId="12" borderId="3" xfId="0" applyNumberFormat="1" applyFill="1" applyBorder="1" applyAlignment="1" applyProtection="1">
      <alignment horizontal="center" vertical="center"/>
      <protection locked="0"/>
    </xf>
    <xf numFmtId="164" fontId="2" fillId="12" borderId="8" xfId="0" applyNumberFormat="1" applyFont="1" applyFill="1" applyBorder="1" applyAlignment="1" applyProtection="1">
      <alignment horizontal="center" vertical="center"/>
      <protection locked="0"/>
    </xf>
    <xf numFmtId="0" fontId="10" fillId="11" borderId="11" xfId="0" applyNumberFormat="1" applyFont="1" applyFill="1" applyBorder="1" applyAlignment="1" applyProtection="1">
      <alignment horizontal="center" vertical="center"/>
    </xf>
    <xf numFmtId="1" fontId="19" fillId="11" borderId="8" xfId="0" applyNumberFormat="1" applyFont="1" applyFill="1" applyBorder="1" applyAlignment="1" applyProtection="1">
      <alignment horizontal="center" vertical="center"/>
    </xf>
    <xf numFmtId="49" fontId="2" fillId="0" borderId="35" xfId="0" applyNumberFormat="1" applyFont="1" applyFill="1" applyBorder="1" applyAlignment="1" applyProtection="1">
      <alignment horizontal="center" vertical="center" wrapText="1"/>
    </xf>
    <xf numFmtId="49" fontId="2" fillId="0" borderId="36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37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0" fontId="19" fillId="12" borderId="1" xfId="0" applyFont="1" applyFill="1" applyBorder="1" applyAlignment="1" applyProtection="1">
      <alignment horizontal="center"/>
      <protection locked="0"/>
    </xf>
    <xf numFmtId="0" fontId="0" fillId="12" borderId="29" xfId="0" applyFill="1" applyBorder="1" applyAlignment="1" applyProtection="1">
      <alignment horizontal="center"/>
      <protection locked="0"/>
    </xf>
    <xf numFmtId="0" fontId="0" fillId="12" borderId="6" xfId="0" applyFill="1" applyBorder="1" applyAlignment="1" applyProtection="1">
      <alignment horizontal="center"/>
      <protection locked="0"/>
    </xf>
    <xf numFmtId="0" fontId="0" fillId="12" borderId="7" xfId="0" applyFill="1" applyBorder="1" applyAlignment="1" applyProtection="1">
      <alignment horizontal="center"/>
      <protection locked="0"/>
    </xf>
    <xf numFmtId="0" fontId="0" fillId="12" borderId="34" xfId="0" applyFill="1" applyBorder="1" applyAlignment="1" applyProtection="1">
      <alignment horizontal="center"/>
      <protection locked="0"/>
    </xf>
    <xf numFmtId="0" fontId="0" fillId="12" borderId="38" xfId="0" applyFill="1" applyBorder="1" applyAlignment="1" applyProtection="1">
      <alignment horizontal="center"/>
      <protection locked="0"/>
    </xf>
    <xf numFmtId="0" fontId="19" fillId="12" borderId="39" xfId="0" applyFont="1" applyFill="1" applyBorder="1" applyAlignment="1" applyProtection="1">
      <alignment horizontal="center"/>
      <protection locked="0"/>
    </xf>
    <xf numFmtId="0" fontId="0" fillId="12" borderId="40" xfId="0" applyFill="1" applyBorder="1" applyAlignment="1" applyProtection="1">
      <alignment horizontal="center"/>
      <protection locked="0"/>
    </xf>
    <xf numFmtId="2" fontId="0" fillId="0" borderId="29" xfId="0" applyNumberFormat="1" applyBorder="1" applyAlignment="1" applyProtection="1">
      <alignment horizontal="center"/>
    </xf>
    <xf numFmtId="2" fontId="0" fillId="0" borderId="20" xfId="0" applyNumberFormat="1" applyBorder="1" applyAlignment="1" applyProtection="1">
      <alignment horizontal="center"/>
    </xf>
    <xf numFmtId="2" fontId="0" fillId="0" borderId="6" xfId="0" applyNumberForma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7" xfId="0" applyNumberFormat="1" applyBorder="1" applyAlignment="1" applyProtection="1">
      <alignment horizontal="center"/>
    </xf>
    <xf numFmtId="2" fontId="0" fillId="0" borderId="11" xfId="0" applyNumberFormat="1" applyBorder="1" applyAlignment="1" applyProtection="1">
      <alignment horizontal="center"/>
    </xf>
    <xf numFmtId="164" fontId="1" fillId="6" borderId="38" xfId="0" applyNumberFormat="1" applyFont="1" applyFill="1" applyBorder="1" applyAlignment="1" applyProtection="1">
      <alignment horizontal="center" vertical="center"/>
    </xf>
    <xf numFmtId="49" fontId="0" fillId="0" borderId="0" xfId="0" applyNumberFormat="1"/>
    <xf numFmtId="0" fontId="1" fillId="13" borderId="14" xfId="0" applyFont="1" applyFill="1" applyBorder="1" applyAlignment="1" applyProtection="1">
      <alignment horizontal="center" vertical="center"/>
    </xf>
    <xf numFmtId="10" fontId="19" fillId="10" borderId="41" xfId="3" applyNumberFormat="1" applyFont="1" applyFill="1" applyBorder="1" applyAlignment="1">
      <alignment horizontal="center"/>
    </xf>
    <xf numFmtId="10" fontId="19" fillId="10" borderId="0" xfId="3" applyNumberFormat="1" applyFont="1" applyFill="1" applyBorder="1" applyAlignment="1">
      <alignment horizontal="center"/>
    </xf>
    <xf numFmtId="10" fontId="19" fillId="10" borderId="31" xfId="3" applyNumberFormat="1" applyFont="1" applyFill="1" applyBorder="1" applyAlignment="1">
      <alignment horizontal="center"/>
    </xf>
    <xf numFmtId="10" fontId="19" fillId="10" borderId="32" xfId="3" applyNumberFormat="1" applyFont="1" applyFill="1" applyBorder="1" applyAlignment="1">
      <alignment horizontal="center"/>
    </xf>
    <xf numFmtId="2" fontId="2" fillId="0" borderId="5" xfId="0" applyNumberFormat="1" applyFont="1" applyBorder="1" applyAlignment="1" applyProtection="1">
      <alignment horizontal="center"/>
    </xf>
    <xf numFmtId="2" fontId="2" fillId="0" borderId="9" xfId="0" applyNumberFormat="1" applyFont="1" applyBorder="1" applyAlignment="1" applyProtection="1">
      <alignment horizontal="center"/>
    </xf>
    <xf numFmtId="0" fontId="1" fillId="10" borderId="14" xfId="0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0" fillId="11" borderId="17" xfId="0" applyNumberFormat="1" applyFill="1" applyBorder="1"/>
    <xf numFmtId="0" fontId="2" fillId="11" borderId="42" xfId="0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/>
    </xf>
    <xf numFmtId="0" fontId="19" fillId="10" borderId="15" xfId="0" applyFont="1" applyFill="1" applyBorder="1" applyAlignment="1">
      <alignment horizontal="center"/>
    </xf>
    <xf numFmtId="0" fontId="19" fillId="10" borderId="30" xfId="0" applyFont="1" applyFill="1" applyBorder="1" applyAlignment="1">
      <alignment horizontal="center"/>
    </xf>
    <xf numFmtId="0" fontId="19" fillId="10" borderId="16" xfId="0" applyFont="1" applyFill="1" applyBorder="1" applyAlignment="1">
      <alignment horizontal="center"/>
    </xf>
    <xf numFmtId="0" fontId="0" fillId="11" borderId="23" xfId="0" applyNumberFormat="1" applyFill="1" applyBorder="1" applyAlignment="1">
      <alignment horizontal="center"/>
    </xf>
    <xf numFmtId="0" fontId="0" fillId="11" borderId="15" xfId="0" applyNumberFormat="1" applyFill="1" applyBorder="1" applyAlignment="1">
      <alignment horizontal="center"/>
    </xf>
    <xf numFmtId="0" fontId="0" fillId="11" borderId="16" xfId="0" applyNumberFormat="1" applyFill="1" applyBorder="1" applyAlignment="1">
      <alignment horizontal="center"/>
    </xf>
    <xf numFmtId="0" fontId="19" fillId="10" borderId="35" xfId="0" applyFont="1" applyFill="1" applyBorder="1" applyAlignment="1">
      <alignment horizontal="center"/>
    </xf>
    <xf numFmtId="0" fontId="19" fillId="10" borderId="36" xfId="0" applyFont="1" applyFill="1" applyBorder="1" applyAlignment="1">
      <alignment horizontal="center"/>
    </xf>
    <xf numFmtId="0" fontId="19" fillId="10" borderId="43" xfId="0" applyFont="1" applyFill="1" applyBorder="1" applyAlignment="1">
      <alignment horizontal="center"/>
    </xf>
    <xf numFmtId="0" fontId="19" fillId="10" borderId="37" xfId="0" applyFont="1" applyFill="1" applyBorder="1" applyAlignment="1">
      <alignment horizontal="center"/>
    </xf>
    <xf numFmtId="2" fontId="2" fillId="0" borderId="44" xfId="0" applyNumberFormat="1" applyFont="1" applyBorder="1" applyAlignment="1" applyProtection="1">
      <alignment horizontal="center"/>
    </xf>
    <xf numFmtId="164" fontId="2" fillId="12" borderId="21" xfId="0" applyNumberFormat="1" applyFont="1" applyFill="1" applyBorder="1" applyAlignment="1" applyProtection="1">
      <alignment horizontal="center" vertical="center"/>
      <protection locked="0"/>
    </xf>
    <xf numFmtId="164" fontId="2" fillId="12" borderId="29" xfId="0" applyNumberFormat="1" applyFont="1" applyFill="1" applyBorder="1" applyAlignment="1" applyProtection="1">
      <alignment horizontal="center" vertical="center"/>
      <protection locked="0"/>
    </xf>
    <xf numFmtId="164" fontId="2" fillId="12" borderId="44" xfId="0" applyNumberFormat="1" applyFont="1" applyFill="1" applyBorder="1" applyAlignment="1" applyProtection="1">
      <alignment horizontal="center" vertical="center"/>
      <protection locked="0"/>
    </xf>
    <xf numFmtId="164" fontId="0" fillId="12" borderId="45" xfId="0" applyNumberFormat="1" applyFill="1" applyBorder="1" applyAlignment="1" applyProtection="1">
      <alignment horizontal="center" vertical="center"/>
      <protection locked="0"/>
    </xf>
    <xf numFmtId="164" fontId="1" fillId="11" borderId="45" xfId="0" applyNumberFormat="1" applyFont="1" applyFill="1" applyBorder="1" applyAlignment="1" applyProtection="1">
      <alignment horizontal="center" vertical="center"/>
    </xf>
    <xf numFmtId="164" fontId="1" fillId="6" borderId="45" xfId="0" applyNumberFormat="1" applyFont="1" applyFill="1" applyBorder="1" applyAlignment="1" applyProtection="1">
      <alignment horizontal="center" vertical="center"/>
    </xf>
    <xf numFmtId="49" fontId="0" fillId="0" borderId="29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10" fontId="19" fillId="11" borderId="47" xfId="3" applyNumberFormat="1" applyFont="1" applyFill="1" applyBorder="1" applyAlignment="1">
      <alignment horizontal="center"/>
    </xf>
    <xf numFmtId="0" fontId="0" fillId="10" borderId="48" xfId="0" applyFill="1" applyBorder="1"/>
    <xf numFmtId="0" fontId="1" fillId="13" borderId="48" xfId="0" applyFont="1" applyFill="1" applyBorder="1" applyAlignment="1" applyProtection="1">
      <alignment horizontal="center" vertical="center"/>
    </xf>
    <xf numFmtId="49" fontId="0" fillId="0" borderId="29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14" borderId="49" xfId="0" applyNumberFormat="1" applyFill="1" applyBorder="1" applyAlignment="1">
      <alignment horizontal="center"/>
    </xf>
    <xf numFmtId="0" fontId="0" fillId="14" borderId="44" xfId="0" applyFill="1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27" xfId="0" applyNumberFormat="1" applyBorder="1"/>
    <xf numFmtId="49" fontId="0" fillId="0" borderId="50" xfId="0" applyNumberFormat="1" applyBorder="1"/>
    <xf numFmtId="49" fontId="0" fillId="0" borderId="28" xfId="0" applyNumberFormat="1" applyBorder="1"/>
    <xf numFmtId="10" fontId="6" fillId="0" borderId="5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52" xfId="0" applyFont="1" applyBorder="1" applyAlignment="1">
      <alignment horizontal="center" vertical="center"/>
    </xf>
    <xf numFmtId="10" fontId="6" fillId="0" borderId="25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2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1" fontId="0" fillId="0" borderId="20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0" fontId="5" fillId="0" borderId="20" xfId="0" applyNumberFormat="1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0" fontId="4" fillId="0" borderId="20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4" fillId="0" borderId="11" xfId="0" applyNumberFormat="1" applyFont="1" applyBorder="1" applyAlignment="1">
      <alignment horizontal="center"/>
    </xf>
    <xf numFmtId="10" fontId="2" fillId="0" borderId="52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" fontId="0" fillId="0" borderId="29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0" xfId="0" applyAlignment="1">
      <alignment vertical="center"/>
    </xf>
    <xf numFmtId="10" fontId="2" fillId="0" borderId="2" xfId="0" applyNumberFormat="1" applyFont="1" applyBorder="1" applyAlignment="1">
      <alignment horizontal="center" vertical="center"/>
    </xf>
    <xf numFmtId="49" fontId="0" fillId="14" borderId="49" xfId="0" applyNumberFormat="1" applyFill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14" borderId="44" xfId="0" applyNumberFormat="1" applyFill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horizontal="left"/>
      <protection locked="0"/>
    </xf>
    <xf numFmtId="0" fontId="10" fillId="11" borderId="10" xfId="0" applyNumberFormat="1" applyFont="1" applyFill="1" applyBorder="1" applyAlignment="1" applyProtection="1">
      <alignment horizontal="center" vertical="center"/>
    </xf>
    <xf numFmtId="164" fontId="1" fillId="6" borderId="27" xfId="0" applyNumberFormat="1" applyFont="1" applyFill="1" applyBorder="1" applyAlignment="1" applyProtection="1">
      <alignment horizontal="center" vertical="center"/>
    </xf>
    <xf numFmtId="164" fontId="1" fillId="6" borderId="50" xfId="0" applyNumberFormat="1" applyFont="1" applyFill="1" applyBorder="1" applyAlignment="1" applyProtection="1">
      <alignment horizontal="center" vertical="center"/>
    </xf>
    <xf numFmtId="164" fontId="1" fillId="6" borderId="53" xfId="0" applyNumberFormat="1" applyFont="1" applyFill="1" applyBorder="1" applyAlignment="1" applyProtection="1">
      <alignment horizontal="center" vertical="center"/>
    </xf>
    <xf numFmtId="1" fontId="10" fillId="11" borderId="6" xfId="0" applyNumberFormat="1" applyFont="1" applyFill="1" applyBorder="1" applyAlignment="1" applyProtection="1">
      <alignment horizontal="center" vertical="center"/>
    </xf>
    <xf numFmtId="164" fontId="1" fillId="10" borderId="0" xfId="0" applyNumberFormat="1" applyFont="1" applyFill="1" applyBorder="1" applyAlignment="1" applyProtection="1">
      <alignment horizontal="center" vertical="center"/>
    </xf>
    <xf numFmtId="164" fontId="1" fillId="6" borderId="54" xfId="0" applyNumberFormat="1" applyFont="1" applyFill="1" applyBorder="1" applyAlignment="1" applyProtection="1">
      <alignment horizontal="center" vertical="center"/>
    </xf>
    <xf numFmtId="164" fontId="2" fillId="12" borderId="45" xfId="0" applyNumberFormat="1" applyFont="1" applyFill="1" applyBorder="1" applyAlignment="1" applyProtection="1">
      <alignment horizontal="center" vertical="center"/>
      <protection locked="0"/>
    </xf>
    <xf numFmtId="0" fontId="10" fillId="11" borderId="46" xfId="0" applyNumberFormat="1" applyFont="1" applyFill="1" applyBorder="1" applyAlignment="1" applyProtection="1">
      <alignment horizontal="center" vertical="center"/>
    </xf>
    <xf numFmtId="1" fontId="19" fillId="11" borderId="3" xfId="0" applyNumberFormat="1" applyFont="1" applyFill="1" applyBorder="1" applyAlignment="1" applyProtection="1">
      <alignment horizontal="center" vertical="center"/>
    </xf>
    <xf numFmtId="0" fontId="2" fillId="11" borderId="48" xfId="0" applyFont="1" applyFill="1" applyBorder="1" applyAlignment="1">
      <alignment horizontal="center"/>
    </xf>
    <xf numFmtId="10" fontId="19" fillId="11" borderId="55" xfId="3" applyNumberFormat="1" applyFont="1" applyFill="1" applyBorder="1" applyAlignment="1">
      <alignment horizontal="center"/>
    </xf>
    <xf numFmtId="0" fontId="0" fillId="12" borderId="54" xfId="0" applyFill="1" applyBorder="1" applyAlignment="1" applyProtection="1">
      <alignment horizontal="center"/>
      <protection locked="0"/>
    </xf>
    <xf numFmtId="0" fontId="2" fillId="11" borderId="15" xfId="0" applyFont="1" applyFill="1" applyBorder="1" applyAlignment="1">
      <alignment horizontal="center"/>
    </xf>
    <xf numFmtId="10" fontId="19" fillId="11" borderId="56" xfId="3" applyNumberFormat="1" applyFont="1" applyFill="1" applyBorder="1" applyAlignment="1">
      <alignment horizontal="center"/>
    </xf>
    <xf numFmtId="10" fontId="0" fillId="0" borderId="19" xfId="3" applyNumberFormat="1" applyFont="1" applyBorder="1" applyAlignment="1">
      <alignment horizontal="center"/>
    </xf>
    <xf numFmtId="10" fontId="19" fillId="11" borderId="23" xfId="0" applyNumberFormat="1" applyFont="1" applyFill="1" applyBorder="1" applyAlignment="1">
      <alignment horizontal="center"/>
    </xf>
    <xf numFmtId="10" fontId="19" fillId="11" borderId="15" xfId="0" applyNumberFormat="1" applyFont="1" applyFill="1" applyBorder="1" applyAlignment="1">
      <alignment horizontal="center"/>
    </xf>
    <xf numFmtId="10" fontId="19" fillId="11" borderId="16" xfId="0" applyNumberFormat="1" applyFont="1" applyFill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0" fillId="11" borderId="17" xfId="0" applyNumberFormat="1" applyFill="1" applyBorder="1" applyAlignment="1">
      <alignment horizontal="center"/>
    </xf>
    <xf numFmtId="0" fontId="2" fillId="12" borderId="6" xfId="0" applyFont="1" applyFill="1" applyBorder="1" applyAlignment="1" applyProtection="1">
      <alignment horizontal="center"/>
      <protection locked="0"/>
    </xf>
    <xf numFmtId="10" fontId="0" fillId="0" borderId="3" xfId="3" applyNumberFormat="1" applyFont="1" applyBorder="1" applyAlignment="1">
      <alignment horizontal="center"/>
    </xf>
    <xf numFmtId="10" fontId="0" fillId="0" borderId="8" xfId="3" applyNumberFormat="1" applyFont="1" applyBorder="1" applyAlignment="1">
      <alignment horizontal="center"/>
    </xf>
    <xf numFmtId="0" fontId="0" fillId="11" borderId="48" xfId="0" applyNumberFormat="1" applyFill="1" applyBorder="1" applyAlignment="1">
      <alignment horizontal="center"/>
    </xf>
    <xf numFmtId="1" fontId="10" fillId="11" borderId="57" xfId="0" applyNumberFormat="1" applyFont="1" applyFill="1" applyBorder="1" applyAlignment="1" applyProtection="1">
      <alignment horizontal="center" vertical="center"/>
    </xf>
    <xf numFmtId="0" fontId="0" fillId="11" borderId="0" xfId="0" applyFill="1" applyBorder="1"/>
    <xf numFmtId="0" fontId="13" fillId="11" borderId="0" xfId="0" applyFont="1" applyFill="1" applyBorder="1"/>
    <xf numFmtId="0" fontId="0" fillId="11" borderId="55" xfId="0" applyFill="1" applyBorder="1"/>
    <xf numFmtId="0" fontId="0" fillId="11" borderId="58" xfId="0" applyFill="1" applyBorder="1"/>
    <xf numFmtId="0" fontId="13" fillId="11" borderId="58" xfId="0" applyFont="1" applyFill="1" applyBorder="1"/>
    <xf numFmtId="0" fontId="0" fillId="11" borderId="59" xfId="0" applyFill="1" applyBorder="1"/>
    <xf numFmtId="0" fontId="13" fillId="11" borderId="60" xfId="0" applyFont="1" applyFill="1" applyBorder="1"/>
    <xf numFmtId="0" fontId="0" fillId="11" borderId="60" xfId="0" applyFill="1" applyBorder="1"/>
    <xf numFmtId="0" fontId="0" fillId="11" borderId="61" xfId="0" applyFill="1" applyBorder="1"/>
    <xf numFmtId="0" fontId="2" fillId="7" borderId="20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/>
    </xf>
    <xf numFmtId="49" fontId="0" fillId="0" borderId="10" xfId="0" applyNumberFormat="1" applyBorder="1" applyAlignment="1" applyProtection="1">
      <alignment horizontal="center"/>
    </xf>
    <xf numFmtId="49" fontId="0" fillId="0" borderId="11" xfId="0" applyNumberFormat="1" applyBorder="1" applyAlignment="1" applyProtection="1">
      <alignment horizontal="center"/>
    </xf>
    <xf numFmtId="49" fontId="0" fillId="0" borderId="29" xfId="0" applyNumberFormat="1" applyFill="1" applyBorder="1" applyAlignment="1" applyProtection="1">
      <alignment horizontal="center"/>
    </xf>
    <xf numFmtId="49" fontId="0" fillId="0" borderId="19" xfId="0" applyNumberForma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/>
    </xf>
    <xf numFmtId="49" fontId="0" fillId="0" borderId="6" xfId="0" applyNumberFormat="1" applyFill="1" applyBorder="1" applyAlignment="1" applyProtection="1">
      <alignment horizontal="center"/>
    </xf>
    <xf numFmtId="49" fontId="0" fillId="0" borderId="3" xfId="0" applyNumberFormat="1" applyFill="1" applyBorder="1" applyAlignment="1" applyProtection="1">
      <alignment horizontal="center"/>
    </xf>
    <xf numFmtId="49" fontId="0" fillId="0" borderId="10" xfId="0" applyNumberFormat="1" applyFill="1" applyBorder="1" applyAlignment="1" applyProtection="1">
      <alignment horizontal="center"/>
    </xf>
    <xf numFmtId="49" fontId="0" fillId="0" borderId="7" xfId="0" applyNumberFormat="1" applyFill="1" applyBorder="1" applyAlignment="1" applyProtection="1">
      <alignment horizontal="center"/>
    </xf>
    <xf numFmtId="49" fontId="0" fillId="0" borderId="8" xfId="0" applyNumberFormat="1" applyFill="1" applyBorder="1" applyAlignment="1" applyProtection="1">
      <alignment horizontal="center"/>
    </xf>
    <xf numFmtId="49" fontId="0" fillId="0" borderId="11" xfId="0" applyNumberFormat="1" applyFill="1" applyBorder="1" applyAlignment="1" applyProtection="1">
      <alignment horizontal="center"/>
    </xf>
    <xf numFmtId="49" fontId="0" fillId="0" borderId="29" xfId="0" applyNumberFormat="1" applyBorder="1" applyAlignment="1" applyProtection="1">
      <alignment horizontal="center"/>
    </xf>
    <xf numFmtId="49" fontId="0" fillId="0" borderId="19" xfId="0" applyNumberFormat="1" applyBorder="1" applyAlignment="1" applyProtection="1">
      <alignment horizontal="center"/>
    </xf>
    <xf numFmtId="49" fontId="0" fillId="0" borderId="3" xfId="0" applyNumberFormat="1" applyBorder="1" applyAlignment="1" applyProtection="1">
      <alignment horizontal="center"/>
    </xf>
    <xf numFmtId="49" fontId="0" fillId="0" borderId="8" xfId="0" applyNumberFormat="1" applyBorder="1" applyAlignment="1" applyProtection="1">
      <alignment horizontal="center"/>
    </xf>
    <xf numFmtId="0" fontId="3" fillId="0" borderId="58" xfId="0" applyFont="1" applyFill="1" applyBorder="1" applyAlignment="1"/>
    <xf numFmtId="0" fontId="9" fillId="0" borderId="58" xfId="0" applyFont="1" applyFill="1" applyBorder="1" applyAlignment="1">
      <alignment vertical="center"/>
    </xf>
    <xf numFmtId="0" fontId="4" fillId="8" borderId="2" xfId="0" applyFont="1" applyFill="1" applyBorder="1" applyAlignment="1">
      <alignment horizontal="center" vertical="center" textRotation="90"/>
    </xf>
    <xf numFmtId="0" fontId="8" fillId="8" borderId="2" xfId="0" applyFont="1" applyFill="1" applyBorder="1" applyAlignment="1">
      <alignment horizontal="center" vertical="center" wrapText="1"/>
    </xf>
    <xf numFmtId="1" fontId="10" fillId="11" borderId="49" xfId="0" applyNumberFormat="1" applyFont="1" applyFill="1" applyBorder="1" applyAlignment="1" applyProtection="1">
      <alignment horizontal="center" vertical="center"/>
    </xf>
    <xf numFmtId="1" fontId="10" fillId="11" borderId="44" xfId="0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0" fillId="0" borderId="36" xfId="0" applyNumberFormat="1" applyBorder="1"/>
    <xf numFmtId="0" fontId="4" fillId="2" borderId="1" xfId="0" applyFont="1" applyFill="1" applyBorder="1" applyAlignment="1">
      <alignment vertical="center"/>
    </xf>
    <xf numFmtId="0" fontId="0" fillId="10" borderId="0" xfId="0" applyFill="1"/>
    <xf numFmtId="0" fontId="4" fillId="13" borderId="2" xfId="0" applyFont="1" applyFill="1" applyBorder="1" applyAlignment="1">
      <alignment vertical="center" wrapText="1"/>
    </xf>
    <xf numFmtId="0" fontId="4" fillId="13" borderId="2" xfId="0" applyFont="1" applyFill="1" applyBorder="1" applyAlignment="1">
      <alignment vertical="center"/>
    </xf>
    <xf numFmtId="0" fontId="0" fillId="10" borderId="62" xfId="0" applyFill="1" applyBorder="1"/>
    <xf numFmtId="0" fontId="0" fillId="10" borderId="31" xfId="0" applyFill="1" applyBorder="1"/>
    <xf numFmtId="0" fontId="0" fillId="10" borderId="32" xfId="0" applyFill="1" applyBorder="1"/>
    <xf numFmtId="0" fontId="0" fillId="10" borderId="51" xfId="0" applyFill="1" applyBorder="1"/>
    <xf numFmtId="0" fontId="2" fillId="0" borderId="1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4" fillId="13" borderId="51" xfId="0" applyFont="1" applyFill="1" applyBorder="1" applyAlignment="1">
      <alignment vertical="center" wrapText="1"/>
    </xf>
    <xf numFmtId="1" fontId="0" fillId="0" borderId="2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11" borderId="58" xfId="0" applyFont="1" applyFill="1" applyBorder="1"/>
    <xf numFmtId="0" fontId="0" fillId="0" borderId="23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9" fillId="0" borderId="63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8" fillId="8" borderId="1" xfId="0" applyFont="1" applyFill="1" applyBorder="1"/>
    <xf numFmtId="0" fontId="0" fillId="0" borderId="64" xfId="0" applyBorder="1"/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6" xfId="0" applyBorder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7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/>
    <xf numFmtId="0" fontId="0" fillId="0" borderId="15" xfId="0" applyBorder="1"/>
    <xf numFmtId="0" fontId="0" fillId="0" borderId="16" xfId="0" applyBorder="1"/>
    <xf numFmtId="0" fontId="18" fillId="8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11" borderId="63" xfId="0" applyFont="1" applyFill="1" applyBorder="1"/>
    <xf numFmtId="0" fontId="0" fillId="11" borderId="24" xfId="0" applyFill="1" applyBorder="1"/>
    <xf numFmtId="0" fontId="0" fillId="11" borderId="39" xfId="0" applyFill="1" applyBorder="1"/>
    <xf numFmtId="0" fontId="2" fillId="0" borderId="30" xfId="0" applyFont="1" applyBorder="1" applyAlignment="1"/>
    <xf numFmtId="0" fontId="2" fillId="0" borderId="43" xfId="0" applyFont="1" applyBorder="1"/>
    <xf numFmtId="0" fontId="2" fillId="0" borderId="30" xfId="0" applyFont="1" applyBorder="1"/>
    <xf numFmtId="0" fontId="2" fillId="0" borderId="30" xfId="0" applyFont="1" applyBorder="1" applyAlignment="1">
      <alignment horizontal="center" vertical="center"/>
    </xf>
    <xf numFmtId="49" fontId="5" fillId="0" borderId="3" xfId="1" applyNumberFormat="1" applyFont="1" applyBorder="1" applyAlignment="1" applyProtection="1">
      <alignment horizontal="left"/>
      <protection locked="0"/>
    </xf>
    <xf numFmtId="0" fontId="16" fillId="0" borderId="0" xfId="0" applyFont="1" applyBorder="1" applyAlignment="1">
      <alignment vertical="center"/>
    </xf>
    <xf numFmtId="49" fontId="5" fillId="0" borderId="6" xfId="1" applyNumberFormat="1" applyFont="1" applyBorder="1" applyAlignment="1" applyProtection="1">
      <alignment horizontal="center"/>
      <protection locked="0"/>
    </xf>
    <xf numFmtId="49" fontId="5" fillId="0" borderId="10" xfId="1" applyNumberFormat="1" applyFont="1" applyBorder="1" applyAlignment="1" applyProtection="1">
      <alignment horizontal="left"/>
      <protection locked="0"/>
    </xf>
    <xf numFmtId="49" fontId="5" fillId="0" borderId="7" xfId="1" applyNumberFormat="1" applyFont="1" applyBorder="1" applyAlignment="1" applyProtection="1">
      <alignment horizontal="center"/>
      <protection locked="0"/>
    </xf>
    <xf numFmtId="49" fontId="5" fillId="0" borderId="11" xfId="1" applyNumberFormat="1" applyFont="1" applyBorder="1" applyAlignment="1" applyProtection="1">
      <alignment horizontal="left"/>
      <protection locked="0"/>
    </xf>
    <xf numFmtId="49" fontId="5" fillId="0" borderId="10" xfId="1" applyNumberFormat="1" applyFont="1" applyBorder="1" applyAlignment="1" applyProtection="1">
      <alignment horizontal="center"/>
      <protection locked="0"/>
    </xf>
    <xf numFmtId="49" fontId="5" fillId="0" borderId="8" xfId="1" applyNumberFormat="1" applyFont="1" applyBorder="1" applyAlignment="1" applyProtection="1">
      <alignment horizontal="left"/>
      <protection locked="0"/>
    </xf>
    <xf numFmtId="49" fontId="5" fillId="0" borderId="11" xfId="1" applyNumberFormat="1" applyFont="1" applyBorder="1" applyAlignment="1" applyProtection="1">
      <alignment horizontal="center"/>
      <protection locked="0"/>
    </xf>
    <xf numFmtId="164" fontId="0" fillId="0" borderId="0" xfId="0" applyNumberFormat="1"/>
    <xf numFmtId="0" fontId="1" fillId="13" borderId="14" xfId="0" applyFont="1" applyFill="1" applyBorder="1" applyAlignment="1" applyProtection="1">
      <alignment horizontal="center" vertical="center"/>
    </xf>
    <xf numFmtId="0" fontId="0" fillId="15" borderId="29" xfId="0" applyFill="1" applyBorder="1" applyAlignment="1" applyProtection="1">
      <alignment horizontal="center"/>
      <protection locked="0"/>
    </xf>
    <xf numFmtId="0" fontId="0" fillId="15" borderId="20" xfId="0" applyFill="1" applyBorder="1" applyAlignment="1">
      <alignment horizontal="center"/>
    </xf>
    <xf numFmtId="0" fontId="0" fillId="15" borderId="6" xfId="0" applyFill="1" applyBorder="1" applyAlignment="1" applyProtection="1">
      <alignment horizontal="center"/>
      <protection locked="0"/>
    </xf>
    <xf numFmtId="0" fontId="0" fillId="15" borderId="10" xfId="0" applyFill="1" applyBorder="1" applyAlignment="1">
      <alignment horizontal="center"/>
    </xf>
    <xf numFmtId="0" fontId="0" fillId="15" borderId="40" xfId="0" applyFill="1" applyBorder="1" applyAlignment="1" applyProtection="1">
      <alignment horizontal="center"/>
      <protection locked="0"/>
    </xf>
    <xf numFmtId="0" fontId="0" fillId="15" borderId="14" xfId="0" applyFont="1" applyFill="1" applyBorder="1" applyAlignment="1" applyProtection="1">
      <alignment horizontal="center"/>
      <protection locked="0"/>
    </xf>
    <xf numFmtId="0" fontId="0" fillId="15" borderId="14" xfId="0" applyFont="1" applyFill="1" applyBorder="1" applyAlignment="1">
      <alignment horizontal="center"/>
    </xf>
    <xf numFmtId="164" fontId="0" fillId="12" borderId="29" xfId="0" applyNumberFormat="1" applyFont="1" applyFill="1" applyBorder="1" applyAlignment="1" applyProtection="1">
      <alignment horizontal="center" vertical="center"/>
      <protection locked="0"/>
    </xf>
    <xf numFmtId="0" fontId="19" fillId="16" borderId="1" xfId="0" applyFont="1" applyFill="1" applyBorder="1" applyAlignment="1" applyProtection="1">
      <alignment horizontal="center"/>
      <protection locked="0"/>
    </xf>
    <xf numFmtId="0" fontId="2" fillId="16" borderId="14" xfId="0" applyFont="1" applyFill="1" applyBorder="1" applyAlignment="1">
      <alignment horizontal="center"/>
    </xf>
    <xf numFmtId="0" fontId="0" fillId="16" borderId="29" xfId="0" applyFill="1" applyBorder="1" applyAlignment="1" applyProtection="1">
      <alignment horizontal="center"/>
      <protection locked="0"/>
    </xf>
    <xf numFmtId="0" fontId="0" fillId="16" borderId="20" xfId="0" applyFill="1" applyBorder="1" applyAlignment="1">
      <alignment horizontal="center"/>
    </xf>
    <xf numFmtId="0" fontId="0" fillId="16" borderId="33" xfId="0" applyFill="1" applyBorder="1" applyAlignment="1" applyProtection="1">
      <alignment horizontal="center"/>
      <protection locked="0"/>
    </xf>
    <xf numFmtId="0" fontId="0" fillId="16" borderId="6" xfId="0" applyFill="1" applyBorder="1" applyAlignment="1" applyProtection="1">
      <alignment horizontal="center"/>
      <protection locked="0"/>
    </xf>
    <xf numFmtId="0" fontId="0" fillId="16" borderId="10" xfId="0" applyFill="1" applyBorder="1" applyAlignment="1">
      <alignment horizontal="center"/>
    </xf>
    <xf numFmtId="0" fontId="0" fillId="16" borderId="34" xfId="0" applyFill="1" applyBorder="1" applyAlignment="1" applyProtection="1">
      <alignment horizontal="center"/>
      <protection locked="0"/>
    </xf>
    <xf numFmtId="0" fontId="19" fillId="16" borderId="14" xfId="0" applyFont="1" applyFill="1" applyBorder="1" applyAlignment="1" applyProtection="1">
      <alignment horizontal="center"/>
      <protection locked="0"/>
    </xf>
    <xf numFmtId="0" fontId="5" fillId="17" borderId="6" xfId="0" applyFont="1" applyFill="1" applyBorder="1" applyAlignment="1">
      <alignment horizontal="center" vertical="center"/>
    </xf>
    <xf numFmtId="0" fontId="21" fillId="17" borderId="10" xfId="0" applyFont="1" applyFill="1" applyBorder="1" applyAlignment="1">
      <alignment horizontal="center" vertical="center"/>
    </xf>
    <xf numFmtId="0" fontId="5" fillId="17" borderId="10" xfId="0" applyFont="1" applyFill="1" applyBorder="1" applyAlignment="1">
      <alignment horizontal="center" vertical="center"/>
    </xf>
    <xf numFmtId="0" fontId="1" fillId="18" borderId="1" xfId="0" applyFont="1" applyFill="1" applyBorder="1" applyAlignment="1" applyProtection="1">
      <alignment horizontal="center" vertical="center"/>
    </xf>
    <xf numFmtId="0" fontId="1" fillId="18" borderId="14" xfId="0" applyFont="1" applyFill="1" applyBorder="1" applyAlignment="1" applyProtection="1">
      <alignment horizontal="center" vertical="center"/>
    </xf>
    <xf numFmtId="0" fontId="1" fillId="19" borderId="1" xfId="0" applyFont="1" applyFill="1" applyBorder="1" applyAlignment="1" applyProtection="1">
      <alignment horizontal="center" vertical="center"/>
    </xf>
    <xf numFmtId="0" fontId="1" fillId="19" borderId="14" xfId="0" applyFont="1" applyFill="1" applyBorder="1" applyAlignment="1" applyProtection="1">
      <alignment horizontal="center" vertical="center"/>
    </xf>
    <xf numFmtId="0" fontId="2" fillId="20" borderId="14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19" fillId="12" borderId="29" xfId="0" applyFont="1" applyFill="1" applyBorder="1" applyAlignment="1" applyProtection="1">
      <alignment horizontal="center"/>
      <protection locked="0"/>
    </xf>
    <xf numFmtId="0" fontId="2" fillId="16" borderId="1" xfId="0" applyFont="1" applyFill="1" applyBorder="1" applyAlignment="1">
      <alignment horizontal="center"/>
    </xf>
    <xf numFmtId="0" fontId="0" fillId="16" borderId="79" xfId="0" applyFill="1" applyBorder="1" applyAlignment="1" applyProtection="1">
      <alignment horizontal="center"/>
      <protection locked="0"/>
    </xf>
    <xf numFmtId="0" fontId="0" fillId="16" borderId="9" xfId="0" applyFill="1" applyBorder="1" applyAlignment="1">
      <alignment horizontal="center"/>
    </xf>
    <xf numFmtId="0" fontId="1" fillId="27" borderId="1" xfId="0" applyFont="1" applyFill="1" applyBorder="1" applyAlignment="1" applyProtection="1">
      <alignment horizontal="center" vertical="center"/>
    </xf>
    <xf numFmtId="0" fontId="2" fillId="26" borderId="1" xfId="0" applyFont="1" applyFill="1" applyBorder="1" applyAlignment="1">
      <alignment horizontal="center"/>
    </xf>
    <xf numFmtId="0" fontId="2" fillId="16" borderId="6" xfId="0" applyFont="1" applyFill="1" applyBorder="1" applyAlignment="1" applyProtection="1">
      <alignment horizontal="center"/>
      <protection locked="0"/>
    </xf>
    <xf numFmtId="0" fontId="2" fillId="20" borderId="1" xfId="0" applyFont="1" applyFill="1" applyBorder="1" applyAlignment="1">
      <alignment horizontal="center"/>
    </xf>
    <xf numFmtId="0" fontId="2" fillId="16" borderId="20" xfId="0" applyFont="1" applyFill="1" applyBorder="1" applyAlignment="1">
      <alignment horizontal="center"/>
    </xf>
    <xf numFmtId="0" fontId="2" fillId="16" borderId="10" xfId="0" applyFont="1" applyFill="1" applyBorder="1" applyAlignment="1">
      <alignment horizontal="center"/>
    </xf>
    <xf numFmtId="49" fontId="5" fillId="0" borderId="34" xfId="1" applyNumberFormat="1" applyFont="1" applyBorder="1" applyAlignment="1" applyProtection="1">
      <alignment horizontal="center"/>
      <protection locked="0"/>
    </xf>
    <xf numFmtId="49" fontId="5" fillId="0" borderId="38" xfId="1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10" borderId="0" xfId="0" applyFont="1" applyFill="1" applyAlignment="1">
      <alignment horizontal="left"/>
    </xf>
    <xf numFmtId="49" fontId="22" fillId="0" borderId="6" xfId="1" applyNumberFormat="1" applyFont="1" applyBorder="1" applyAlignment="1" applyProtection="1">
      <alignment horizontal="center"/>
      <protection locked="0"/>
    </xf>
    <xf numFmtId="0" fontId="22" fillId="0" borderId="10" xfId="0" applyFont="1" applyBorder="1"/>
    <xf numFmtId="0" fontId="22" fillId="0" borderId="6" xfId="2" applyNumberFormat="1" applyFont="1" applyBorder="1" applyAlignment="1">
      <alignment horizontal="center"/>
    </xf>
    <xf numFmtId="0" fontId="22" fillId="0" borderId="3" xfId="0" applyFont="1" applyBorder="1"/>
    <xf numFmtId="0" fontId="22" fillId="0" borderId="1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10" xfId="0" applyFont="1" applyFill="1" applyBorder="1"/>
    <xf numFmtId="0" fontId="22" fillId="0" borderId="10" xfId="0" applyFont="1" applyBorder="1" applyAlignment="1">
      <alignment vertical="center"/>
    </xf>
    <xf numFmtId="0" fontId="20" fillId="0" borderId="10" xfId="0" applyFont="1" applyBorder="1"/>
    <xf numFmtId="49" fontId="22" fillId="0" borderId="10" xfId="1" applyNumberFormat="1" applyFont="1" applyBorder="1" applyAlignment="1" applyProtection="1">
      <alignment horizontal="left"/>
      <protection locked="0"/>
    </xf>
    <xf numFmtId="0" fontId="22" fillId="0" borderId="6" xfId="2" applyFont="1" applyBorder="1"/>
    <xf numFmtId="0" fontId="22" fillId="0" borderId="10" xfId="2" applyFont="1" applyBorder="1"/>
    <xf numFmtId="0" fontId="22" fillId="0" borderId="3" xfId="0" applyFont="1" applyBorder="1" applyAlignment="1">
      <alignment horizontal="left" vertical="center"/>
    </xf>
    <xf numFmtId="0" fontId="0" fillId="0" borderId="3" xfId="0" applyNumberFormat="1" applyBorder="1"/>
    <xf numFmtId="0" fontId="0" fillId="0" borderId="3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36" xfId="0" applyNumberFormat="1" applyBorder="1" applyAlignment="1">
      <alignment horizontal="left"/>
    </xf>
    <xf numFmtId="0" fontId="0" fillId="0" borderId="5" xfId="0" applyNumberFormat="1" applyBorder="1"/>
    <xf numFmtId="1" fontId="0" fillId="0" borderId="3" xfId="0" applyNumberFormat="1" applyBorder="1" applyAlignment="1">
      <alignment horizontal="center" vertical="center"/>
    </xf>
    <xf numFmtId="0" fontId="0" fillId="14" borderId="33" xfId="0" applyNumberFormat="1" applyFill="1" applyBorder="1" applyAlignment="1">
      <alignment horizontal="center" vertical="center"/>
    </xf>
    <xf numFmtId="0" fontId="0" fillId="14" borderId="33" xfId="0" applyNumberFormat="1" applyFill="1" applyBorder="1" applyAlignment="1"/>
    <xf numFmtId="0" fontId="0" fillId="14" borderId="34" xfId="0" applyNumberFormat="1" applyFill="1" applyBorder="1" applyAlignment="1">
      <alignment horizontal="center" vertical="center"/>
    </xf>
    <xf numFmtId="0" fontId="0" fillId="14" borderId="34" xfId="0" applyNumberFormat="1" applyFill="1" applyBorder="1" applyAlignment="1"/>
    <xf numFmtId="0" fontId="0" fillId="14" borderId="38" xfId="0" applyNumberFormat="1" applyFill="1" applyBorder="1" applyAlignment="1">
      <alignment horizontal="center" vertical="center"/>
    </xf>
    <xf numFmtId="0" fontId="0" fillId="14" borderId="38" xfId="0" applyNumberFormat="1" applyFill="1" applyBorder="1" applyAlignment="1"/>
    <xf numFmtId="0" fontId="0" fillId="14" borderId="3" xfId="0" applyNumberFormat="1" applyFill="1" applyBorder="1" applyAlignment="1"/>
    <xf numFmtId="49" fontId="22" fillId="0" borderId="5" xfId="1" applyNumberFormat="1" applyFont="1" applyBorder="1" applyAlignment="1" applyProtection="1">
      <alignment horizontal="center"/>
      <protection locked="0"/>
    </xf>
    <xf numFmtId="49" fontId="22" fillId="0" borderId="9" xfId="1" applyNumberFormat="1" applyFont="1" applyBorder="1" applyAlignment="1" applyProtection="1">
      <alignment horizontal="left"/>
      <protection locked="0"/>
    </xf>
    <xf numFmtId="49" fontId="5" fillId="0" borderId="5" xfId="1" applyNumberFormat="1" applyFont="1" applyBorder="1" applyAlignment="1" applyProtection="1">
      <alignment horizontal="center"/>
      <protection locked="0"/>
    </xf>
    <xf numFmtId="49" fontId="5" fillId="0" borderId="9" xfId="1" applyNumberFormat="1" applyFont="1" applyBorder="1" applyAlignment="1" applyProtection="1">
      <alignment horizontal="left"/>
      <protection locked="0"/>
    </xf>
    <xf numFmtId="49" fontId="5" fillId="0" borderId="4" xfId="1" applyNumberFormat="1" applyFont="1" applyBorder="1" applyAlignment="1" applyProtection="1">
      <alignment horizontal="left"/>
      <protection locked="0"/>
    </xf>
    <xf numFmtId="49" fontId="5" fillId="0" borderId="9" xfId="1" applyNumberFormat="1" applyFont="1" applyBorder="1" applyAlignment="1" applyProtection="1">
      <alignment horizontal="center"/>
      <protection locked="0"/>
    </xf>
    <xf numFmtId="0" fontId="22" fillId="0" borderId="6" xfId="0" applyFont="1" applyBorder="1"/>
    <xf numFmtId="0" fontId="22" fillId="0" borderId="5" xfId="2" applyNumberFormat="1" applyFont="1" applyBorder="1" applyAlignment="1">
      <alignment horizontal="center"/>
    </xf>
    <xf numFmtId="0" fontId="22" fillId="0" borderId="4" xfId="0" applyFont="1" applyBorder="1"/>
    <xf numFmtId="0" fontId="20" fillId="0" borderId="9" xfId="0" applyFont="1" applyBorder="1"/>
    <xf numFmtId="0" fontId="0" fillId="14" borderId="44" xfId="0" applyNumberFormat="1" applyFill="1" applyBorder="1" applyAlignment="1">
      <alignment horizontal="center"/>
    </xf>
    <xf numFmtId="0" fontId="0" fillId="14" borderId="49" xfId="0" applyNumberFormat="1" applyFill="1" applyBorder="1" applyAlignment="1">
      <alignment horizontal="center"/>
    </xf>
    <xf numFmtId="49" fontId="0" fillId="14" borderId="44" xfId="0" applyNumberFormat="1" applyFill="1" applyBorder="1" applyAlignment="1">
      <alignment horizontal="center"/>
    </xf>
    <xf numFmtId="164" fontId="0" fillId="12" borderId="19" xfId="0" applyNumberFormat="1" applyFont="1" applyFill="1" applyBorder="1" applyAlignment="1" applyProtection="1">
      <alignment horizontal="center" vertical="center"/>
      <protection locked="0"/>
    </xf>
    <xf numFmtId="164" fontId="0" fillId="12" borderId="3" xfId="0" applyNumberFormat="1" applyFont="1" applyFill="1" applyBorder="1" applyAlignment="1" applyProtection="1">
      <alignment horizontal="center" vertical="center"/>
      <protection locked="0"/>
    </xf>
    <xf numFmtId="164" fontId="0" fillId="12" borderId="4" xfId="0" applyNumberFormat="1" applyFont="1" applyFill="1" applyBorder="1" applyAlignment="1" applyProtection="1">
      <alignment horizontal="center" vertical="center"/>
      <protection locked="0"/>
    </xf>
    <xf numFmtId="164" fontId="0" fillId="12" borderId="7" xfId="0" applyNumberFormat="1" applyFont="1" applyFill="1" applyBorder="1" applyAlignment="1" applyProtection="1">
      <alignment horizontal="center" vertical="center"/>
      <protection locked="0"/>
    </xf>
    <xf numFmtId="164" fontId="0" fillId="12" borderId="8" xfId="0" applyNumberFormat="1" applyFont="1" applyFill="1" applyBorder="1" applyAlignment="1" applyProtection="1">
      <alignment horizontal="center" vertical="center"/>
      <protection locked="0"/>
    </xf>
    <xf numFmtId="164" fontId="0" fillId="12" borderId="44" xfId="0" applyNumberFormat="1" applyFont="1" applyFill="1" applyBorder="1" applyAlignment="1" applyProtection="1">
      <alignment horizontal="center" vertical="center"/>
      <protection locked="0"/>
    </xf>
    <xf numFmtId="164" fontId="0" fillId="12" borderId="21" xfId="0" applyNumberFormat="1" applyFont="1" applyFill="1" applyBorder="1" applyAlignment="1" applyProtection="1">
      <alignment horizontal="center" vertical="center"/>
      <protection locked="0"/>
    </xf>
    <xf numFmtId="47" fontId="10" fillId="11" borderId="49" xfId="0" applyNumberFormat="1" applyFont="1" applyFill="1" applyBorder="1" applyAlignment="1" applyProtection="1">
      <alignment horizontal="center" vertical="center"/>
    </xf>
    <xf numFmtId="0" fontId="4" fillId="17" borderId="29" xfId="0" applyFont="1" applyFill="1" applyBorder="1" applyAlignment="1">
      <alignment horizontal="center"/>
    </xf>
    <xf numFmtId="0" fontId="4" fillId="17" borderId="20" xfId="0" applyFont="1" applyFill="1" applyBorder="1" applyAlignment="1">
      <alignment horizontal="center"/>
    </xf>
    <xf numFmtId="0" fontId="4" fillId="17" borderId="19" xfId="0" applyFont="1" applyFill="1" applyBorder="1" applyAlignment="1">
      <alignment horizontal="center"/>
    </xf>
    <xf numFmtId="0" fontId="5" fillId="17" borderId="3" xfId="0" applyFont="1" applyFill="1" applyBorder="1" applyAlignment="1">
      <alignment horizontal="center" vertical="center"/>
    </xf>
    <xf numFmtId="0" fontId="5" fillId="17" borderId="10" xfId="0" applyFont="1" applyFill="1" applyBorder="1" applyAlignment="1">
      <alignment horizontal="center" vertical="center"/>
    </xf>
    <xf numFmtId="0" fontId="1" fillId="26" borderId="14" xfId="0" applyFont="1" applyFill="1" applyBorder="1" applyAlignment="1">
      <alignment horizontal="center" vertical="center"/>
    </xf>
    <xf numFmtId="0" fontId="1" fillId="26" borderId="42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 shrinkToFit="1"/>
    </xf>
    <xf numFmtId="0" fontId="1" fillId="13" borderId="1" xfId="0" applyFont="1" applyFill="1" applyBorder="1" applyAlignment="1" applyProtection="1">
      <alignment horizontal="center" vertical="center"/>
    </xf>
    <xf numFmtId="0" fontId="1" fillId="13" borderId="14" xfId="0" applyFont="1" applyFill="1" applyBorder="1" applyAlignment="1" applyProtection="1">
      <alignment horizontal="center" vertical="center"/>
    </xf>
    <xf numFmtId="0" fontId="4" fillId="15" borderId="1" xfId="0" applyFont="1" applyFill="1" applyBorder="1" applyAlignment="1" applyProtection="1">
      <alignment horizontal="center" vertical="center" shrinkToFit="1"/>
      <protection locked="0"/>
    </xf>
    <xf numFmtId="0" fontId="4" fillId="26" borderId="52" xfId="0" applyFont="1" applyFill="1" applyBorder="1" applyAlignment="1" applyProtection="1">
      <alignment horizontal="center" vertical="center" wrapText="1"/>
      <protection locked="0"/>
    </xf>
    <xf numFmtId="0" fontId="4" fillId="26" borderId="2" xfId="0" applyFont="1" applyFill="1" applyBorder="1" applyAlignment="1" applyProtection="1">
      <alignment horizontal="center" vertical="center" wrapText="1"/>
      <protection locked="0"/>
    </xf>
    <xf numFmtId="0" fontId="4" fillId="26" borderId="1" xfId="0" applyFont="1" applyFill="1" applyBorder="1" applyAlignment="1" applyProtection="1">
      <alignment horizontal="center" vertical="center" shrinkToFit="1"/>
      <protection locked="0"/>
    </xf>
    <xf numFmtId="0" fontId="4" fillId="16" borderId="1" xfId="0" applyFont="1" applyFill="1" applyBorder="1" applyAlignment="1" applyProtection="1">
      <alignment horizontal="center" vertical="center" shrinkToFit="1"/>
      <protection locked="0"/>
    </xf>
    <xf numFmtId="0" fontId="1" fillId="20" borderId="14" xfId="0" applyFont="1" applyFill="1" applyBorder="1" applyAlignment="1">
      <alignment horizontal="center" vertical="center"/>
    </xf>
    <xf numFmtId="0" fontId="1" fillId="20" borderId="42" xfId="0" applyFont="1" applyFill="1" applyBorder="1" applyAlignment="1">
      <alignment horizontal="center" vertical="center"/>
    </xf>
    <xf numFmtId="0" fontId="0" fillId="10" borderId="24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3" fillId="20" borderId="63" xfId="0" applyFont="1" applyFill="1" applyBorder="1" applyAlignment="1">
      <alignment horizontal="center"/>
    </xf>
    <xf numFmtId="0" fontId="3" fillId="20" borderId="24" xfId="0" applyFont="1" applyFill="1" applyBorder="1" applyAlignment="1">
      <alignment horizontal="center"/>
    </xf>
    <xf numFmtId="0" fontId="3" fillId="20" borderId="39" xfId="0" applyFont="1" applyFill="1" applyBorder="1" applyAlignment="1">
      <alignment horizontal="center"/>
    </xf>
    <xf numFmtId="0" fontId="9" fillId="20" borderId="59" xfId="0" applyFont="1" applyFill="1" applyBorder="1" applyAlignment="1">
      <alignment horizontal="center" vertical="center"/>
    </xf>
    <xf numFmtId="0" fontId="9" fillId="20" borderId="60" xfId="0" applyFont="1" applyFill="1" applyBorder="1" applyAlignment="1">
      <alignment horizontal="center" vertical="center"/>
    </xf>
    <xf numFmtId="0" fontId="9" fillId="20" borderId="61" xfId="0" applyFont="1" applyFill="1" applyBorder="1" applyAlignment="1">
      <alignment horizontal="center" vertical="center"/>
    </xf>
    <xf numFmtId="0" fontId="3" fillId="17" borderId="63" xfId="0" applyFont="1" applyFill="1" applyBorder="1" applyAlignment="1">
      <alignment horizontal="center"/>
    </xf>
    <xf numFmtId="0" fontId="3" fillId="17" borderId="24" xfId="0" applyFont="1" applyFill="1" applyBorder="1" applyAlignment="1">
      <alignment horizontal="center"/>
    </xf>
    <xf numFmtId="0" fontId="3" fillId="17" borderId="39" xfId="0" applyFont="1" applyFill="1" applyBorder="1" applyAlignment="1">
      <alignment horizontal="center"/>
    </xf>
    <xf numFmtId="0" fontId="9" fillId="17" borderId="59" xfId="0" applyFont="1" applyFill="1" applyBorder="1" applyAlignment="1">
      <alignment horizontal="center" vertical="center"/>
    </xf>
    <xf numFmtId="0" fontId="9" fillId="17" borderId="60" xfId="0" applyFont="1" applyFill="1" applyBorder="1" applyAlignment="1">
      <alignment horizontal="center" vertical="center"/>
    </xf>
    <xf numFmtId="0" fontId="9" fillId="17" borderId="61" xfId="0" applyFont="1" applyFill="1" applyBorder="1" applyAlignment="1">
      <alignment horizontal="center" vertical="center"/>
    </xf>
    <xf numFmtId="0" fontId="9" fillId="26" borderId="59" xfId="0" applyFont="1" applyFill="1" applyBorder="1" applyAlignment="1">
      <alignment horizontal="center" vertical="center"/>
    </xf>
    <xf numFmtId="0" fontId="9" fillId="26" borderId="60" xfId="0" applyFont="1" applyFill="1" applyBorder="1" applyAlignment="1">
      <alignment horizontal="center" vertical="center"/>
    </xf>
    <xf numFmtId="0" fontId="9" fillId="26" borderId="61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4" fillId="17" borderId="52" xfId="0" applyFont="1" applyFill="1" applyBorder="1" applyAlignment="1" applyProtection="1">
      <alignment horizontal="center" vertical="center" wrapText="1" shrinkToFit="1"/>
      <protection locked="0"/>
    </xf>
    <xf numFmtId="0" fontId="4" fillId="17" borderId="2" xfId="0" applyFont="1" applyFill="1" applyBorder="1" applyAlignment="1" applyProtection="1">
      <alignment horizontal="center" vertical="center" wrapText="1" shrinkToFit="1"/>
      <protection locked="0"/>
    </xf>
    <xf numFmtId="0" fontId="3" fillId="26" borderId="63" xfId="0" applyFont="1" applyFill="1" applyBorder="1" applyAlignment="1">
      <alignment horizontal="center"/>
    </xf>
    <xf numFmtId="0" fontId="3" fillId="26" borderId="24" xfId="0" applyFont="1" applyFill="1" applyBorder="1" applyAlignment="1">
      <alignment horizontal="center"/>
    </xf>
    <xf numFmtId="0" fontId="3" fillId="26" borderId="39" xfId="0" applyFont="1" applyFill="1" applyBorder="1" applyAlignment="1">
      <alignment horizontal="center"/>
    </xf>
    <xf numFmtId="0" fontId="4" fillId="20" borderId="52" xfId="0" applyFont="1" applyFill="1" applyBorder="1" applyAlignment="1" applyProtection="1">
      <alignment horizontal="center" vertical="center" wrapText="1" shrinkToFit="1"/>
      <protection locked="0"/>
    </xf>
    <xf numFmtId="0" fontId="4" fillId="20" borderId="2" xfId="0" applyFont="1" applyFill="1" applyBorder="1" applyAlignment="1" applyProtection="1">
      <alignment horizontal="center" vertical="center" wrapText="1" shrinkToFit="1"/>
      <protection locked="0"/>
    </xf>
    <xf numFmtId="0" fontId="3" fillId="8" borderId="63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8" borderId="39" xfId="0" applyFont="1" applyFill="1" applyBorder="1" applyAlignment="1">
      <alignment horizontal="center"/>
    </xf>
    <xf numFmtId="0" fontId="9" fillId="8" borderId="59" xfId="0" applyFont="1" applyFill="1" applyBorder="1" applyAlignment="1">
      <alignment horizontal="center" vertical="center"/>
    </xf>
    <xf numFmtId="0" fontId="9" fillId="8" borderId="60" xfId="0" applyFont="1" applyFill="1" applyBorder="1" applyAlignment="1">
      <alignment horizontal="center" vertical="center"/>
    </xf>
    <xf numFmtId="0" fontId="9" fillId="8" borderId="61" xfId="0" applyFont="1" applyFill="1" applyBorder="1" applyAlignment="1">
      <alignment horizontal="center" vertical="center"/>
    </xf>
    <xf numFmtId="0" fontId="1" fillId="17" borderId="14" xfId="0" applyFont="1" applyFill="1" applyBorder="1" applyAlignment="1">
      <alignment horizontal="center" vertical="center"/>
    </xf>
    <xf numFmtId="0" fontId="1" fillId="17" borderId="42" xfId="0" applyFont="1" applyFill="1" applyBorder="1" applyAlignment="1">
      <alignment horizontal="center" vertical="center"/>
    </xf>
    <xf numFmtId="0" fontId="4" fillId="25" borderId="1" xfId="0" applyFont="1" applyFill="1" applyBorder="1" applyAlignment="1" applyProtection="1">
      <alignment horizontal="center" vertical="center" shrinkToFit="1"/>
      <protection locked="0"/>
    </xf>
    <xf numFmtId="0" fontId="4" fillId="20" borderId="1" xfId="0" applyFont="1" applyFill="1" applyBorder="1" applyAlignment="1" applyProtection="1">
      <alignment horizontal="center" vertical="center" shrinkToFit="1"/>
      <protection locked="0"/>
    </xf>
    <xf numFmtId="0" fontId="4" fillId="20" borderId="52" xfId="0" applyFont="1" applyFill="1" applyBorder="1" applyAlignment="1" applyProtection="1">
      <alignment horizontal="center" vertical="center" shrinkToFit="1"/>
      <protection locked="0"/>
    </xf>
    <xf numFmtId="0" fontId="4" fillId="20" borderId="2" xfId="0" applyFont="1" applyFill="1" applyBorder="1" applyAlignment="1" applyProtection="1">
      <alignment horizontal="center" vertical="center" shrinkToFit="1"/>
      <protection locked="0"/>
    </xf>
    <xf numFmtId="0" fontId="4" fillId="17" borderId="1" xfId="0" applyFont="1" applyFill="1" applyBorder="1" applyAlignment="1" applyProtection="1">
      <alignment horizontal="center" vertical="center" shrinkToFit="1"/>
      <protection locked="0"/>
    </xf>
    <xf numFmtId="0" fontId="4" fillId="16" borderId="52" xfId="0" applyFont="1" applyFill="1" applyBorder="1" applyAlignment="1" applyProtection="1">
      <alignment horizontal="center" vertical="center" wrapText="1" shrinkToFit="1"/>
      <protection locked="0"/>
    </xf>
    <xf numFmtId="0" fontId="4" fillId="16" borderId="2" xfId="0" applyFont="1" applyFill="1" applyBorder="1" applyAlignment="1" applyProtection="1">
      <alignment horizontal="center" vertical="center" wrapText="1" shrinkToFit="1"/>
      <protection locked="0"/>
    </xf>
    <xf numFmtId="0" fontId="0" fillId="0" borderId="27" xfId="0" applyNumberFormat="1" applyBorder="1" applyAlignment="1">
      <alignment horizontal="center"/>
    </xf>
    <xf numFmtId="0" fontId="0" fillId="0" borderId="65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0" fillId="0" borderId="47" xfId="0" applyNumberFormat="1" applyBorder="1" applyAlignment="1">
      <alignment horizontal="center"/>
    </xf>
    <xf numFmtId="0" fontId="1" fillId="4" borderId="52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8" borderId="52" xfId="0" applyFont="1" applyFill="1" applyBorder="1" applyAlignment="1" applyProtection="1">
      <alignment horizontal="center" vertical="center"/>
    </xf>
    <xf numFmtId="0" fontId="1" fillId="8" borderId="51" xfId="0" applyFont="1" applyFill="1" applyBorder="1" applyAlignment="1" applyProtection="1">
      <alignment horizontal="center" vertical="center"/>
    </xf>
    <xf numFmtId="49" fontId="0" fillId="0" borderId="27" xfId="0" applyNumberFormat="1" applyBorder="1" applyAlignment="1">
      <alignment horizontal="center"/>
    </xf>
    <xf numFmtId="0" fontId="0" fillId="0" borderId="65" xfId="0" applyBorder="1" applyAlignment="1">
      <alignment horizontal="center"/>
    </xf>
    <xf numFmtId="49" fontId="0" fillId="0" borderId="28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6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21" borderId="14" xfId="0" applyFont="1" applyFill="1" applyBorder="1" applyAlignment="1" applyProtection="1">
      <alignment horizontal="center" vertical="center"/>
    </xf>
    <xf numFmtId="0" fontId="1" fillId="21" borderId="42" xfId="0" applyFont="1" applyFill="1" applyBorder="1" applyAlignment="1" applyProtection="1">
      <alignment horizontal="center" vertical="center"/>
    </xf>
    <xf numFmtId="0" fontId="1" fillId="22" borderId="63" xfId="0" applyFont="1" applyFill="1" applyBorder="1" applyAlignment="1" applyProtection="1">
      <alignment horizontal="center" vertical="center"/>
    </xf>
    <xf numFmtId="0" fontId="1" fillId="22" borderId="39" xfId="0" applyFont="1" applyFill="1" applyBorder="1" applyAlignment="1" applyProtection="1">
      <alignment horizontal="center" vertical="center"/>
    </xf>
    <xf numFmtId="0" fontId="1" fillId="22" borderId="59" xfId="0" applyFont="1" applyFill="1" applyBorder="1" applyAlignment="1" applyProtection="1">
      <alignment horizontal="center" vertical="center"/>
    </xf>
    <xf numFmtId="0" fontId="1" fillId="22" borderId="61" xfId="0" applyFont="1" applyFill="1" applyBorder="1" applyAlignment="1" applyProtection="1">
      <alignment horizontal="center" vertical="center"/>
    </xf>
    <xf numFmtId="0" fontId="1" fillId="21" borderId="63" xfId="0" applyFont="1" applyFill="1" applyBorder="1" applyAlignment="1" applyProtection="1">
      <alignment horizontal="center" vertical="center"/>
    </xf>
    <xf numFmtId="0" fontId="1" fillId="21" borderId="39" xfId="0" applyFont="1" applyFill="1" applyBorder="1" applyAlignment="1" applyProtection="1">
      <alignment horizontal="center" vertical="center"/>
    </xf>
    <xf numFmtId="0" fontId="1" fillId="21" borderId="59" xfId="0" applyFont="1" applyFill="1" applyBorder="1" applyAlignment="1" applyProtection="1">
      <alignment horizontal="center" vertical="center"/>
    </xf>
    <xf numFmtId="0" fontId="1" fillId="21" borderId="61" xfId="0" applyFont="1" applyFill="1" applyBorder="1" applyAlignment="1" applyProtection="1">
      <alignment horizontal="center" vertical="center"/>
    </xf>
    <xf numFmtId="49" fontId="0" fillId="0" borderId="47" xfId="0" applyNumberFormat="1" applyBorder="1" applyAlignment="1">
      <alignment horizontal="center"/>
    </xf>
    <xf numFmtId="49" fontId="0" fillId="0" borderId="66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49" fontId="0" fillId="0" borderId="53" xfId="0" applyNumberFormat="1" applyBorder="1" applyAlignment="1">
      <alignment horizontal="center"/>
    </xf>
    <xf numFmtId="0" fontId="0" fillId="0" borderId="67" xfId="0" applyBorder="1" applyAlignment="1">
      <alignment horizontal="center"/>
    </xf>
    <xf numFmtId="0" fontId="1" fillId="22" borderId="14" xfId="0" applyFont="1" applyFill="1" applyBorder="1" applyAlignment="1" applyProtection="1">
      <alignment horizontal="center" vertical="center"/>
    </xf>
    <xf numFmtId="0" fontId="1" fillId="22" borderId="42" xfId="0" applyFont="1" applyFill="1" applyBorder="1" applyAlignment="1" applyProtection="1">
      <alignment horizontal="center" vertical="center"/>
    </xf>
    <xf numFmtId="0" fontId="0" fillId="10" borderId="0" xfId="0" applyFill="1" applyBorder="1" applyAlignment="1">
      <alignment horizontal="center"/>
    </xf>
    <xf numFmtId="49" fontId="0" fillId="0" borderId="65" xfId="0" applyNumberFormat="1" applyBorder="1" applyAlignment="1">
      <alignment horizontal="center"/>
    </xf>
    <xf numFmtId="10" fontId="0" fillId="0" borderId="69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0" fontId="0" fillId="0" borderId="57" xfId="0" applyNumberFormat="1" applyBorder="1" applyAlignment="1">
      <alignment horizontal="center" vertical="center"/>
    </xf>
    <xf numFmtId="10" fontId="0" fillId="0" borderId="21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10" fontId="4" fillId="0" borderId="70" xfId="0" applyNumberFormat="1" applyFont="1" applyBorder="1" applyAlignment="1">
      <alignment horizontal="center" vertical="center"/>
    </xf>
    <xf numFmtId="10" fontId="4" fillId="0" borderId="68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1" fontId="0" fillId="0" borderId="71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" fontId="0" fillId="0" borderId="72" xfId="0" applyNumberForma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0" fillId="0" borderId="49" xfId="0" applyNumberForma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10" fontId="4" fillId="0" borderId="71" xfId="0" applyNumberFormat="1" applyFont="1" applyBorder="1" applyAlignment="1">
      <alignment horizontal="center" vertical="center"/>
    </xf>
    <xf numFmtId="10" fontId="4" fillId="0" borderId="18" xfId="0" applyNumberFormat="1" applyFont="1" applyBorder="1" applyAlignment="1">
      <alignment horizontal="center" vertical="center"/>
    </xf>
    <xf numFmtId="0" fontId="0" fillId="0" borderId="72" xfId="0" applyNumberFormat="1" applyBorder="1" applyAlignment="1">
      <alignment horizontal="center" vertical="center"/>
    </xf>
    <xf numFmtId="0" fontId="0" fillId="0" borderId="73" xfId="0" applyNumberFormat="1" applyBorder="1" applyAlignment="1">
      <alignment horizontal="center" vertical="center"/>
    </xf>
    <xf numFmtId="0" fontId="0" fillId="0" borderId="77" xfId="0" applyNumberForma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0" fontId="0" fillId="0" borderId="74" xfId="0" applyNumberForma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3" borderId="52" xfId="0" applyFont="1" applyFill="1" applyBorder="1" applyAlignment="1">
      <alignment horizontal="center" vertical="center"/>
    </xf>
    <xf numFmtId="0" fontId="4" fillId="23" borderId="2" xfId="0" applyFont="1" applyFill="1" applyBorder="1" applyAlignment="1">
      <alignment horizontal="center" vertical="center"/>
    </xf>
    <xf numFmtId="0" fontId="4" fillId="23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/>
    </xf>
    <xf numFmtId="0" fontId="7" fillId="8" borderId="51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8" fillId="8" borderId="14" xfId="0" applyFont="1" applyFill="1" applyBorder="1" applyAlignment="1">
      <alignment horizontal="center" vertical="center"/>
    </xf>
    <xf numFmtId="0" fontId="18" fillId="8" borderId="42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18" fillId="24" borderId="63" xfId="0" applyFont="1" applyFill="1" applyBorder="1" applyAlignment="1">
      <alignment horizontal="center"/>
    </xf>
    <xf numFmtId="0" fontId="18" fillId="24" borderId="24" xfId="0" applyFont="1" applyFill="1" applyBorder="1" applyAlignment="1">
      <alignment horizontal="center"/>
    </xf>
    <xf numFmtId="0" fontId="18" fillId="24" borderId="39" xfId="0" applyFont="1" applyFill="1" applyBorder="1" applyAlignment="1">
      <alignment horizontal="center"/>
    </xf>
    <xf numFmtId="0" fontId="18" fillId="24" borderId="42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 vertical="center"/>
    </xf>
    <xf numFmtId="0" fontId="1" fillId="8" borderId="42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Pourcentage" xfId="3" builtinId="5"/>
    <cellStyle name="Pourcentage 2" xfId="4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22225</xdr:rowOff>
    </xdr:from>
    <xdr:to>
      <xdr:col>8</xdr:col>
      <xdr:colOff>0</xdr:colOff>
      <xdr:row>1</xdr:row>
      <xdr:rowOff>9525</xdr:rowOff>
    </xdr:to>
    <xdr:pic>
      <xdr:nvPicPr>
        <xdr:cNvPr id="11432" name="Image 2" descr="les-gardiens-galaxie-une-succulente-sculpture-chocolat-baby-groot_cover.jpg">
          <a:extLst>
            <a:ext uri="{FF2B5EF4-FFF2-40B4-BE49-F238E27FC236}">
              <a16:creationId xmlns:a16="http://schemas.microsoft.com/office/drawing/2014/main" xmlns="" id="{00000000-0008-0000-0100-0000A8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80" b="21642"/>
        <a:stretch>
          <a:fillRect/>
        </a:stretch>
      </xdr:blipFill>
      <xdr:spPr bwMode="auto">
        <a:xfrm>
          <a:off x="0" y="22225"/>
          <a:ext cx="11458575" cy="387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355601</xdr:colOff>
      <xdr:row>0</xdr:row>
      <xdr:rowOff>1470025</xdr:rowOff>
    </xdr:from>
    <xdr:to>
      <xdr:col>4</xdr:col>
      <xdr:colOff>558800</xdr:colOff>
      <xdr:row>0</xdr:row>
      <xdr:rowOff>2117725</xdr:rowOff>
    </xdr:to>
    <xdr:sp macro="" textlink="">
      <xdr:nvSpPr>
        <xdr:cNvPr id="11272" name="WordArt 8">
          <a:extLst>
            <a:ext uri="{FF2B5EF4-FFF2-40B4-BE49-F238E27FC236}">
              <a16:creationId xmlns:a16="http://schemas.microsoft.com/office/drawing/2014/main" xmlns="" id="{00000000-0008-0000-0100-0000082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5601" y="1470025"/>
          <a:ext cx="5448299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CA" sz="2400" kern="10" spc="0">
              <a:ln w="9525">
                <a:solidFill>
                  <a:srgbClr val="969696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Ordre de passage</a:t>
          </a:r>
        </a:p>
      </xdr:txBody>
    </xdr:sp>
    <xdr:clientData/>
  </xdr:twoCellAnchor>
  <xdr:twoCellAnchor>
    <xdr:from>
      <xdr:col>0</xdr:col>
      <xdr:colOff>346075</xdr:colOff>
      <xdr:row>0</xdr:row>
      <xdr:rowOff>2146300</xdr:rowOff>
    </xdr:from>
    <xdr:to>
      <xdr:col>4</xdr:col>
      <xdr:colOff>558800</xdr:colOff>
      <xdr:row>0</xdr:row>
      <xdr:rowOff>2501900</xdr:rowOff>
    </xdr:to>
    <xdr:sp macro="" textlink="">
      <xdr:nvSpPr>
        <xdr:cNvPr id="11273" name="WordArt 9">
          <a:extLst>
            <a:ext uri="{FF2B5EF4-FFF2-40B4-BE49-F238E27FC236}">
              <a16:creationId xmlns:a16="http://schemas.microsoft.com/office/drawing/2014/main" xmlns="" id="{00000000-0008-0000-0100-0000092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6075" y="2146300"/>
          <a:ext cx="5457825" cy="3556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/>
          <a:r>
            <a:rPr lang="fr-CA" sz="1800" kern="10" spc="0">
              <a:ln w="9525">
                <a:solidFill>
                  <a:srgbClr val="969696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COMPÉTITION DE SAUVETAGE SPORTIF</a:t>
          </a:r>
        </a:p>
      </xdr:txBody>
    </xdr:sp>
    <xdr:clientData/>
  </xdr:twoCellAnchor>
  <xdr:twoCellAnchor>
    <xdr:from>
      <xdr:col>0</xdr:col>
      <xdr:colOff>346075</xdr:colOff>
      <xdr:row>0</xdr:row>
      <xdr:rowOff>2641599</xdr:rowOff>
    </xdr:from>
    <xdr:to>
      <xdr:col>3</xdr:col>
      <xdr:colOff>682625</xdr:colOff>
      <xdr:row>0</xdr:row>
      <xdr:rowOff>3013074</xdr:rowOff>
    </xdr:to>
    <xdr:sp macro="" textlink="">
      <xdr:nvSpPr>
        <xdr:cNvPr id="5" name="WordArt 9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6075" y="2641599"/>
          <a:ext cx="4425950" cy="3714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/>
          <a:r>
            <a:rPr lang="fr-CA" sz="1800" kern="10" spc="0">
              <a:ln w="9525">
                <a:solidFill>
                  <a:srgbClr val="969696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JEUNES</a:t>
          </a:r>
          <a:r>
            <a:rPr lang="fr-CA" sz="1800" kern="10" spc="0" baseline="0">
              <a:ln w="9525">
                <a:solidFill>
                  <a:srgbClr val="969696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 SAUVETEURS </a:t>
          </a:r>
          <a:endParaRPr lang="fr-CA" sz="1800" kern="10" spc="0">
            <a:ln w="9525">
              <a:solidFill>
                <a:srgbClr val="969696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76200</xdr:rowOff>
    </xdr:from>
    <xdr:to>
      <xdr:col>0</xdr:col>
      <xdr:colOff>977900</xdr:colOff>
      <xdr:row>0</xdr:row>
      <xdr:rowOff>571500</xdr:rowOff>
    </xdr:to>
    <xdr:pic macro="[0]!Classement">
      <xdr:nvPicPr>
        <xdr:cNvPr id="25671" name="Image 2">
          <a:extLst>
            <a:ext uri="{FF2B5EF4-FFF2-40B4-BE49-F238E27FC236}">
              <a16:creationId xmlns:a16="http://schemas.microsoft.com/office/drawing/2014/main" xmlns="" id="{00000000-0008-0000-0600-000047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200"/>
          <a:ext cx="4445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25"/>
  <sheetViews>
    <sheetView workbookViewId="0">
      <selection activeCell="C20" sqref="C20"/>
    </sheetView>
  </sheetViews>
  <sheetFormatPr baseColWidth="10" defaultRowHeight="12.75" x14ac:dyDescent="0.2"/>
  <cols>
    <col min="1" max="10" width="16.7109375" customWidth="1"/>
  </cols>
  <sheetData>
    <row r="1" spans="1:10" ht="33.75" customHeight="1" x14ac:dyDescent="0.4">
      <c r="A1" s="339" t="s">
        <v>36</v>
      </c>
      <c r="B1" s="340"/>
      <c r="C1" s="340"/>
      <c r="D1" s="340"/>
      <c r="E1" s="340"/>
      <c r="F1" s="340"/>
      <c r="G1" s="340"/>
      <c r="H1" s="340"/>
      <c r="I1" s="340"/>
      <c r="J1" s="341"/>
    </row>
    <row r="2" spans="1:10" ht="33.75" customHeight="1" x14ac:dyDescent="0.2">
      <c r="A2" s="261"/>
      <c r="B2" s="258"/>
      <c r="C2" s="258"/>
      <c r="D2" s="258"/>
      <c r="E2" s="258"/>
      <c r="F2" s="258"/>
      <c r="G2" s="258"/>
      <c r="H2" s="258"/>
      <c r="I2" s="258"/>
      <c r="J2" s="260"/>
    </row>
    <row r="3" spans="1:10" ht="33.75" customHeight="1" x14ac:dyDescent="0.3">
      <c r="A3" s="262" t="s">
        <v>37</v>
      </c>
      <c r="B3" s="258"/>
      <c r="C3" s="258"/>
      <c r="D3" s="258"/>
      <c r="E3" s="258"/>
      <c r="F3" s="258"/>
      <c r="G3" s="258"/>
      <c r="H3" s="258"/>
      <c r="I3" s="258"/>
      <c r="J3" s="260"/>
    </row>
    <row r="4" spans="1:10" ht="16.5" customHeight="1" x14ac:dyDescent="0.3">
      <c r="A4" s="262"/>
      <c r="B4" s="258"/>
      <c r="C4" s="258"/>
      <c r="D4" s="258"/>
      <c r="E4" s="258"/>
      <c r="F4" s="258"/>
      <c r="G4" s="258"/>
      <c r="H4" s="258"/>
      <c r="I4" s="258"/>
      <c r="J4" s="260"/>
    </row>
    <row r="5" spans="1:10" ht="33.75" customHeight="1" x14ac:dyDescent="0.4">
      <c r="A5" s="316" t="s">
        <v>54</v>
      </c>
      <c r="B5" s="258"/>
      <c r="C5" s="258"/>
      <c r="D5" s="258"/>
      <c r="E5" s="258"/>
      <c r="F5" s="258"/>
      <c r="G5" s="258"/>
      <c r="H5" s="258"/>
      <c r="I5" s="258"/>
      <c r="J5" s="260"/>
    </row>
    <row r="6" spans="1:10" ht="33.75" customHeight="1" x14ac:dyDescent="0.3">
      <c r="A6" s="262" t="s">
        <v>40</v>
      </c>
      <c r="B6" s="258"/>
      <c r="C6" s="258"/>
      <c r="D6" s="258"/>
      <c r="E6" s="258"/>
      <c r="F6" s="258"/>
      <c r="G6" s="258"/>
      <c r="H6" s="258"/>
      <c r="I6" s="258"/>
      <c r="J6" s="260"/>
    </row>
    <row r="7" spans="1:10" ht="33.75" customHeight="1" x14ac:dyDescent="0.3">
      <c r="A7" s="262"/>
      <c r="B7" s="259" t="s">
        <v>42</v>
      </c>
      <c r="C7" s="258"/>
      <c r="D7" s="258"/>
      <c r="E7" s="258"/>
      <c r="F7" s="258"/>
      <c r="G7" s="258"/>
      <c r="H7" s="258"/>
      <c r="I7" s="258"/>
      <c r="J7" s="260"/>
    </row>
    <row r="8" spans="1:10" ht="33.75" customHeight="1" x14ac:dyDescent="0.3">
      <c r="A8" s="262"/>
      <c r="B8" s="259" t="s">
        <v>43</v>
      </c>
      <c r="C8" s="258"/>
      <c r="D8" s="258"/>
      <c r="E8" s="258"/>
      <c r="F8" s="258"/>
      <c r="G8" s="258"/>
      <c r="H8" s="258"/>
      <c r="I8" s="258"/>
      <c r="J8" s="260"/>
    </row>
    <row r="9" spans="1:10" ht="33.75" customHeight="1" x14ac:dyDescent="0.3">
      <c r="A9" s="262"/>
      <c r="B9" s="259" t="s">
        <v>41</v>
      </c>
      <c r="C9" s="258"/>
      <c r="D9" s="258"/>
      <c r="E9" s="258"/>
      <c r="F9" s="258"/>
      <c r="G9" s="258"/>
      <c r="H9" s="258"/>
      <c r="I9" s="258"/>
      <c r="J9" s="260"/>
    </row>
    <row r="10" spans="1:10" ht="33.75" customHeight="1" x14ac:dyDescent="0.3">
      <c r="A10" s="262" t="s">
        <v>44</v>
      </c>
      <c r="B10" s="258"/>
      <c r="C10" s="258"/>
      <c r="D10" s="258"/>
      <c r="E10" s="258"/>
      <c r="F10" s="258"/>
      <c r="G10" s="258"/>
      <c r="H10" s="258"/>
      <c r="I10" s="258"/>
      <c r="J10" s="260"/>
    </row>
    <row r="11" spans="1:10" ht="14.25" customHeight="1" x14ac:dyDescent="0.3">
      <c r="A11" s="262"/>
      <c r="B11" s="258"/>
      <c r="C11" s="258"/>
      <c r="D11" s="258"/>
      <c r="E11" s="258"/>
      <c r="F11" s="258"/>
      <c r="G11" s="258"/>
      <c r="H11" s="258"/>
      <c r="I11" s="258"/>
      <c r="J11" s="260"/>
    </row>
    <row r="12" spans="1:10" ht="33.75" customHeight="1" x14ac:dyDescent="0.4">
      <c r="A12" s="316" t="s">
        <v>55</v>
      </c>
      <c r="B12" s="258"/>
      <c r="C12" s="258"/>
      <c r="D12" s="258"/>
      <c r="E12" s="258"/>
      <c r="F12" s="258"/>
      <c r="G12" s="258"/>
      <c r="H12" s="258"/>
      <c r="I12" s="258"/>
      <c r="J12" s="260"/>
    </row>
    <row r="13" spans="1:10" ht="33.75" customHeight="1" x14ac:dyDescent="0.3">
      <c r="A13" s="262" t="s">
        <v>50</v>
      </c>
      <c r="B13" s="258"/>
      <c r="C13" s="258"/>
      <c r="D13" s="258"/>
      <c r="E13" s="258"/>
      <c r="F13" s="258"/>
      <c r="G13" s="258"/>
      <c r="H13" s="258"/>
      <c r="I13" s="258"/>
      <c r="J13" s="260"/>
    </row>
    <row r="14" spans="1:10" ht="33.75" customHeight="1" x14ac:dyDescent="0.3">
      <c r="A14" s="262"/>
      <c r="B14" s="259" t="s">
        <v>45</v>
      </c>
      <c r="C14" s="258"/>
      <c r="D14" s="258"/>
      <c r="E14" s="258"/>
      <c r="F14" s="258"/>
      <c r="G14" s="258"/>
      <c r="H14" s="258"/>
      <c r="I14" s="258"/>
      <c r="J14" s="260"/>
    </row>
    <row r="15" spans="1:10" ht="33.75" customHeight="1" x14ac:dyDescent="0.3">
      <c r="A15" s="262" t="s">
        <v>38</v>
      </c>
      <c r="B15" s="258"/>
      <c r="C15" s="258"/>
      <c r="D15" s="258"/>
      <c r="E15" s="258"/>
      <c r="F15" s="258"/>
      <c r="G15" s="258"/>
      <c r="H15" s="258"/>
      <c r="I15" s="258"/>
      <c r="J15" s="260"/>
    </row>
    <row r="16" spans="1:10" ht="33.75" customHeight="1" x14ac:dyDescent="0.3">
      <c r="A16" s="262" t="s">
        <v>39</v>
      </c>
      <c r="B16" s="258"/>
      <c r="C16" s="258"/>
      <c r="D16" s="258"/>
      <c r="E16" s="258"/>
      <c r="F16" s="258"/>
      <c r="G16" s="258"/>
      <c r="H16" s="258"/>
      <c r="I16" s="258"/>
      <c r="J16" s="260"/>
    </row>
    <row r="17" spans="1:10" ht="17.25" customHeight="1" x14ac:dyDescent="0.3">
      <c r="A17" s="262"/>
      <c r="B17" s="258"/>
      <c r="C17" s="258"/>
      <c r="D17" s="258"/>
      <c r="E17" s="258"/>
      <c r="F17" s="258"/>
      <c r="G17" s="258"/>
      <c r="H17" s="258"/>
      <c r="I17" s="258"/>
      <c r="J17" s="260"/>
    </row>
    <row r="18" spans="1:10" ht="33.75" customHeight="1" x14ac:dyDescent="0.4">
      <c r="A18" s="316" t="s">
        <v>56</v>
      </c>
      <c r="B18" s="258"/>
      <c r="C18" s="258"/>
      <c r="D18" s="258"/>
      <c r="E18" s="258"/>
      <c r="F18" s="258"/>
      <c r="G18" s="258"/>
      <c r="H18" s="258"/>
      <c r="I18" s="258"/>
      <c r="J18" s="260"/>
    </row>
    <row r="19" spans="1:10" ht="33.75" customHeight="1" x14ac:dyDescent="0.3">
      <c r="A19" s="262" t="s">
        <v>47</v>
      </c>
      <c r="B19" s="258"/>
      <c r="C19" s="258"/>
      <c r="D19" s="258"/>
      <c r="E19" s="258"/>
      <c r="F19" s="258"/>
      <c r="G19" s="258"/>
      <c r="H19" s="258"/>
      <c r="I19" s="258"/>
      <c r="J19" s="260"/>
    </row>
    <row r="20" spans="1:10" ht="33.75" customHeight="1" x14ac:dyDescent="0.3">
      <c r="A20" s="261"/>
      <c r="B20" s="259" t="s">
        <v>48</v>
      </c>
      <c r="C20" s="258"/>
      <c r="D20" s="258"/>
      <c r="E20" s="258"/>
      <c r="F20" s="258"/>
      <c r="G20" s="258"/>
      <c r="H20" s="258"/>
      <c r="I20" s="258"/>
      <c r="J20" s="260"/>
    </row>
    <row r="21" spans="1:10" ht="33.75" customHeight="1" x14ac:dyDescent="0.3">
      <c r="A21" s="261"/>
      <c r="B21" s="259" t="s">
        <v>49</v>
      </c>
      <c r="C21" s="258"/>
      <c r="D21" s="258"/>
      <c r="E21" s="258"/>
      <c r="F21" s="258"/>
      <c r="G21" s="258"/>
      <c r="H21" s="258"/>
      <c r="I21" s="258"/>
      <c r="J21" s="260"/>
    </row>
    <row r="22" spans="1:10" ht="33.75" customHeight="1" x14ac:dyDescent="0.3">
      <c r="A22" s="261"/>
      <c r="B22" s="259"/>
      <c r="C22" s="258"/>
      <c r="D22" s="258"/>
      <c r="E22" s="258"/>
      <c r="F22" s="258"/>
      <c r="G22" s="258"/>
      <c r="H22" s="258"/>
      <c r="I22" s="258"/>
      <c r="J22" s="260"/>
    </row>
    <row r="23" spans="1:10" ht="33.75" customHeight="1" x14ac:dyDescent="0.4">
      <c r="A23" s="316" t="s">
        <v>82</v>
      </c>
      <c r="B23" s="258"/>
      <c r="C23" s="258"/>
      <c r="D23" s="258"/>
      <c r="E23" s="258"/>
      <c r="F23" s="258"/>
      <c r="G23" s="258"/>
      <c r="H23" s="258"/>
      <c r="I23" s="258"/>
      <c r="J23" s="260"/>
    </row>
    <row r="24" spans="1:10" ht="33.75" customHeight="1" x14ac:dyDescent="0.3">
      <c r="A24" s="262" t="s">
        <v>83</v>
      </c>
      <c r="B24" s="258"/>
      <c r="C24" s="258"/>
      <c r="D24" s="258"/>
      <c r="E24" s="258"/>
      <c r="F24" s="258"/>
      <c r="G24" s="258"/>
      <c r="H24" s="258"/>
      <c r="I24" s="258"/>
      <c r="J24" s="260"/>
    </row>
    <row r="25" spans="1:10" ht="33.75" customHeight="1" thickBot="1" x14ac:dyDescent="0.35">
      <c r="A25" s="263"/>
      <c r="B25" s="264"/>
      <c r="C25" s="265"/>
      <c r="D25" s="265"/>
      <c r="E25" s="265"/>
      <c r="F25" s="265"/>
      <c r="G25" s="265"/>
      <c r="H25" s="265"/>
      <c r="I25" s="265"/>
      <c r="J25" s="266"/>
    </row>
  </sheetData>
  <pageMargins left="0.70866141732283472" right="0.70866141732283472" top="0.74803149606299213" bottom="0.74803149606299213" header="0.31496062992125984" footer="0.31496062992125984"/>
  <headerFooter>
    <oddHeader>&amp;C&amp;"Arial,Gras"Compétition régionale_x000D_Jeunes Sauveteurs</oddHeader>
    <oddFooter>&amp;L&amp;D&amp;C&amp;G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92D050"/>
    <pageSetUpPr fitToPage="1"/>
  </sheetPr>
  <dimension ref="A1:I35"/>
  <sheetViews>
    <sheetView topLeftCell="A7" workbookViewId="0">
      <selection activeCell="C28" sqref="C28"/>
    </sheetView>
  </sheetViews>
  <sheetFormatPr baseColWidth="10" defaultColWidth="11.42578125" defaultRowHeight="15" x14ac:dyDescent="0.2"/>
  <cols>
    <col min="1" max="1" width="5.7109375" style="84" customWidth="1"/>
    <col min="2" max="2" width="11.42578125" style="84" customWidth="1"/>
    <col min="3" max="3" width="30.7109375" style="84" customWidth="1"/>
    <col min="4" max="4" width="15.140625" style="84" customWidth="1"/>
    <col min="5" max="5" width="30.7109375" style="84" customWidth="1"/>
    <col min="6" max="6" width="16.7109375" style="84" customWidth="1"/>
    <col min="7" max="8" width="30.7109375" style="84" customWidth="1"/>
    <col min="9" max="16384" width="11.42578125" style="84"/>
  </cols>
  <sheetData>
    <row r="1" spans="1:9" ht="306" customHeight="1" thickBot="1" x14ac:dyDescent="0.25">
      <c r="B1" s="347"/>
      <c r="C1" s="347"/>
      <c r="D1" s="347"/>
      <c r="E1" s="347"/>
      <c r="F1" s="347"/>
      <c r="G1" s="347"/>
      <c r="H1" s="347"/>
    </row>
    <row r="2" spans="1:9" ht="15.75" x14ac:dyDescent="0.25">
      <c r="A2" s="400"/>
      <c r="B2" s="448" t="s">
        <v>127</v>
      </c>
      <c r="C2" s="449"/>
      <c r="D2" s="448" t="s">
        <v>128</v>
      </c>
      <c r="E2" s="449"/>
      <c r="F2" s="448" t="s">
        <v>197</v>
      </c>
      <c r="G2" s="450"/>
      <c r="H2" s="449"/>
    </row>
    <row r="3" spans="1:9" ht="15.75" thickBot="1" x14ac:dyDescent="0.25">
      <c r="A3" s="400"/>
      <c r="B3" s="374" t="s">
        <v>18</v>
      </c>
      <c r="C3" s="375" t="s">
        <v>22</v>
      </c>
      <c r="D3" s="374" t="s">
        <v>18</v>
      </c>
      <c r="E3" s="376" t="s">
        <v>22</v>
      </c>
      <c r="F3" s="374" t="s">
        <v>18</v>
      </c>
      <c r="G3" s="451" t="s">
        <v>22</v>
      </c>
      <c r="H3" s="452"/>
    </row>
    <row r="4" spans="1:9" ht="15.75" x14ac:dyDescent="0.25">
      <c r="A4" s="397">
        <v>1</v>
      </c>
      <c r="B4" s="401" t="s">
        <v>67</v>
      </c>
      <c r="C4" s="402" t="s">
        <v>131</v>
      </c>
      <c r="D4" s="401" t="s">
        <v>62</v>
      </c>
      <c r="E4" s="402" t="s">
        <v>132</v>
      </c>
      <c r="F4" s="403" t="s">
        <v>84</v>
      </c>
      <c r="G4" s="404" t="s">
        <v>133</v>
      </c>
      <c r="H4" s="402" t="s">
        <v>134</v>
      </c>
    </row>
    <row r="5" spans="1:9" ht="15.75" x14ac:dyDescent="0.25">
      <c r="A5" s="398">
        <v>2</v>
      </c>
      <c r="B5" s="401" t="s">
        <v>66</v>
      </c>
      <c r="C5" s="405" t="s">
        <v>135</v>
      </c>
      <c r="D5" s="401" t="s">
        <v>69</v>
      </c>
      <c r="E5" s="407" t="s">
        <v>139</v>
      </c>
      <c r="F5" s="403" t="s">
        <v>67</v>
      </c>
      <c r="G5" s="406" t="s">
        <v>136</v>
      </c>
      <c r="H5" s="402" t="s">
        <v>137</v>
      </c>
    </row>
    <row r="6" spans="1:9" ht="15.75" x14ac:dyDescent="0.25">
      <c r="A6" s="398">
        <v>3</v>
      </c>
      <c r="B6" s="401" t="s">
        <v>59</v>
      </c>
      <c r="C6" s="402" t="s">
        <v>138</v>
      </c>
      <c r="D6" s="401" t="s">
        <v>65</v>
      </c>
      <c r="E6" s="402" t="s">
        <v>143</v>
      </c>
      <c r="F6" s="403" t="s">
        <v>67</v>
      </c>
      <c r="G6" s="406" t="s">
        <v>140</v>
      </c>
      <c r="H6" s="408" t="s">
        <v>141</v>
      </c>
    </row>
    <row r="7" spans="1:9" ht="15.75" x14ac:dyDescent="0.25">
      <c r="A7" s="398">
        <v>4</v>
      </c>
      <c r="B7" s="401" t="s">
        <v>69</v>
      </c>
      <c r="C7" s="402" t="s">
        <v>142</v>
      </c>
      <c r="D7" s="401" t="s">
        <v>58</v>
      </c>
      <c r="E7" s="402" t="s">
        <v>147</v>
      </c>
      <c r="F7" s="403" t="s">
        <v>67</v>
      </c>
      <c r="G7" s="406" t="s">
        <v>144</v>
      </c>
      <c r="H7" s="402" t="s">
        <v>145</v>
      </c>
      <c r="I7"/>
    </row>
    <row r="8" spans="1:9" ht="15.75" x14ac:dyDescent="0.25">
      <c r="A8" s="398">
        <v>5</v>
      </c>
      <c r="B8" s="401" t="s">
        <v>69</v>
      </c>
      <c r="C8" s="402" t="s">
        <v>146</v>
      </c>
      <c r="D8" s="401" t="s">
        <v>66</v>
      </c>
      <c r="E8" s="405" t="s">
        <v>151</v>
      </c>
      <c r="F8" s="403" t="s">
        <v>67</v>
      </c>
      <c r="G8" s="404" t="s">
        <v>148</v>
      </c>
      <c r="H8" s="402" t="s">
        <v>149</v>
      </c>
    </row>
    <row r="9" spans="1:9" ht="15.75" x14ac:dyDescent="0.25">
      <c r="A9" s="398">
        <v>6</v>
      </c>
      <c r="B9" s="401" t="s">
        <v>84</v>
      </c>
      <c r="C9" s="402" t="s">
        <v>150</v>
      </c>
      <c r="D9" s="401" t="s">
        <v>66</v>
      </c>
      <c r="E9" s="405" t="s">
        <v>155</v>
      </c>
      <c r="F9" s="403" t="s">
        <v>67</v>
      </c>
      <c r="G9" s="404" t="s">
        <v>152</v>
      </c>
      <c r="H9" s="402" t="s">
        <v>153</v>
      </c>
    </row>
    <row r="10" spans="1:9" ht="15.75" x14ac:dyDescent="0.25">
      <c r="A10" s="398">
        <v>7</v>
      </c>
      <c r="B10" s="401" t="s">
        <v>84</v>
      </c>
      <c r="C10" s="402" t="s">
        <v>154</v>
      </c>
      <c r="D10" s="401" t="s">
        <v>66</v>
      </c>
      <c r="E10" s="405" t="s">
        <v>159</v>
      </c>
      <c r="F10" s="403" t="s">
        <v>69</v>
      </c>
      <c r="G10" s="404" t="s">
        <v>156</v>
      </c>
      <c r="H10" s="409" t="s">
        <v>157</v>
      </c>
    </row>
    <row r="11" spans="1:9" ht="15.75" x14ac:dyDescent="0.25">
      <c r="A11" s="398">
        <v>8</v>
      </c>
      <c r="B11" s="401" t="s">
        <v>84</v>
      </c>
      <c r="C11" s="402" t="s">
        <v>158</v>
      </c>
      <c r="D11" s="401" t="s">
        <v>66</v>
      </c>
      <c r="E11" s="402" t="s">
        <v>163</v>
      </c>
      <c r="F11" s="403" t="s">
        <v>69</v>
      </c>
      <c r="G11" s="404" t="s">
        <v>160</v>
      </c>
      <c r="H11" s="402" t="s">
        <v>161</v>
      </c>
    </row>
    <row r="12" spans="1:9" ht="15.75" x14ac:dyDescent="0.25">
      <c r="A12" s="398">
        <v>9</v>
      </c>
      <c r="B12" s="401" t="s">
        <v>84</v>
      </c>
      <c r="C12" s="402" t="s">
        <v>162</v>
      </c>
      <c r="D12" s="401" t="s">
        <v>59</v>
      </c>
      <c r="E12" s="402" t="s">
        <v>166</v>
      </c>
      <c r="F12" s="403" t="s">
        <v>69</v>
      </c>
      <c r="G12" s="404" t="s">
        <v>164</v>
      </c>
      <c r="H12" s="402" t="s">
        <v>165</v>
      </c>
    </row>
    <row r="13" spans="1:9" ht="15.75" x14ac:dyDescent="0.25">
      <c r="A13" s="398">
        <v>10</v>
      </c>
      <c r="B13" s="401"/>
      <c r="C13" s="410"/>
      <c r="D13" s="401" t="s">
        <v>59</v>
      </c>
      <c r="E13" s="402" t="s">
        <v>167</v>
      </c>
      <c r="F13" s="403" t="s">
        <v>62</v>
      </c>
      <c r="G13" s="404" t="s">
        <v>168</v>
      </c>
      <c r="H13" s="402" t="s">
        <v>169</v>
      </c>
    </row>
    <row r="14" spans="1:9" ht="15.75" x14ac:dyDescent="0.25">
      <c r="A14" s="398">
        <v>11</v>
      </c>
      <c r="B14" s="401"/>
      <c r="C14" s="402"/>
      <c r="D14" s="401" t="s">
        <v>69</v>
      </c>
      <c r="E14" s="402" t="s">
        <v>170</v>
      </c>
      <c r="F14" s="403" t="s">
        <v>62</v>
      </c>
      <c r="G14" s="404" t="s">
        <v>171</v>
      </c>
      <c r="H14" s="402" t="s">
        <v>172</v>
      </c>
    </row>
    <row r="15" spans="1:9" ht="15.75" x14ac:dyDescent="0.25">
      <c r="A15" s="398">
        <v>12</v>
      </c>
      <c r="B15" s="401"/>
      <c r="C15" s="402"/>
      <c r="D15" s="401"/>
      <c r="E15" s="402"/>
      <c r="F15" s="403" t="s">
        <v>65</v>
      </c>
      <c r="G15" s="404" t="s">
        <v>173</v>
      </c>
      <c r="H15" s="402" t="s">
        <v>174</v>
      </c>
    </row>
    <row r="16" spans="1:9" ht="15.75" x14ac:dyDescent="0.25">
      <c r="A16" s="398">
        <v>13</v>
      </c>
      <c r="B16" s="401"/>
      <c r="C16" s="402"/>
      <c r="D16" s="401"/>
      <c r="E16" s="410"/>
      <c r="F16" s="403" t="s">
        <v>65</v>
      </c>
      <c r="G16" s="404" t="s">
        <v>175</v>
      </c>
      <c r="H16" s="402" t="s">
        <v>176</v>
      </c>
    </row>
    <row r="17" spans="1:8" ht="15.75" x14ac:dyDescent="0.25">
      <c r="A17" s="398">
        <v>14</v>
      </c>
      <c r="B17" s="401"/>
      <c r="C17" s="402"/>
      <c r="D17" s="401"/>
      <c r="E17" s="410"/>
      <c r="F17" s="403" t="s">
        <v>65</v>
      </c>
      <c r="G17" s="404" t="s">
        <v>177</v>
      </c>
      <c r="H17" s="402" t="s">
        <v>178</v>
      </c>
    </row>
    <row r="18" spans="1:8" ht="15.75" x14ac:dyDescent="0.25">
      <c r="A18" s="398">
        <v>15</v>
      </c>
      <c r="B18" s="401"/>
      <c r="C18" s="402"/>
      <c r="D18" s="401"/>
      <c r="E18" s="410"/>
      <c r="F18" s="403" t="s">
        <v>58</v>
      </c>
      <c r="G18" s="404" t="s">
        <v>179</v>
      </c>
      <c r="H18" s="402" t="s">
        <v>180</v>
      </c>
    </row>
    <row r="19" spans="1:8" ht="15.75" x14ac:dyDescent="0.25">
      <c r="A19" s="398">
        <v>16</v>
      </c>
      <c r="B19" s="401"/>
      <c r="C19" s="402"/>
      <c r="D19" s="411"/>
      <c r="E19" s="412"/>
      <c r="F19" s="403" t="s">
        <v>58</v>
      </c>
      <c r="G19" s="404" t="s">
        <v>181</v>
      </c>
      <c r="H19" s="402" t="s">
        <v>182</v>
      </c>
    </row>
    <row r="20" spans="1:8" ht="15.75" x14ac:dyDescent="0.25">
      <c r="A20" s="398">
        <v>17</v>
      </c>
      <c r="B20" s="401"/>
      <c r="C20" s="402"/>
      <c r="D20" s="401"/>
      <c r="E20" s="410"/>
      <c r="F20" s="403" t="s">
        <v>58</v>
      </c>
      <c r="G20" s="404" t="s">
        <v>183</v>
      </c>
      <c r="H20" s="402" t="s">
        <v>184</v>
      </c>
    </row>
    <row r="21" spans="1:8" ht="15.75" x14ac:dyDescent="0.25">
      <c r="A21" s="398">
        <v>18</v>
      </c>
      <c r="B21" s="401"/>
      <c r="C21" s="402"/>
      <c r="D21" s="401"/>
      <c r="E21" s="410"/>
      <c r="F21" s="403" t="s">
        <v>66</v>
      </c>
      <c r="G21" s="413" t="s">
        <v>185</v>
      </c>
      <c r="H21" s="402" t="s">
        <v>186</v>
      </c>
    </row>
    <row r="22" spans="1:8" ht="15.75" x14ac:dyDescent="0.25">
      <c r="A22" s="398">
        <v>19</v>
      </c>
      <c r="B22" s="401"/>
      <c r="C22" s="402"/>
      <c r="D22" s="401"/>
      <c r="E22" s="410"/>
      <c r="F22" s="403" t="s">
        <v>66</v>
      </c>
      <c r="G22" s="413" t="s">
        <v>187</v>
      </c>
      <c r="H22" s="402" t="s">
        <v>188</v>
      </c>
    </row>
    <row r="23" spans="1:8" ht="15.75" x14ac:dyDescent="0.25">
      <c r="A23" s="398">
        <v>20</v>
      </c>
      <c r="B23" s="401"/>
      <c r="C23" s="410"/>
      <c r="D23" s="401"/>
      <c r="E23" s="410"/>
      <c r="F23" s="403" t="s">
        <v>66</v>
      </c>
      <c r="G23" s="413" t="s">
        <v>189</v>
      </c>
      <c r="H23" s="402" t="s">
        <v>190</v>
      </c>
    </row>
    <row r="24" spans="1:8" ht="15.75" x14ac:dyDescent="0.25">
      <c r="A24" s="398">
        <v>21</v>
      </c>
      <c r="B24" s="401"/>
      <c r="C24" s="410"/>
      <c r="D24" s="401"/>
      <c r="E24" s="410"/>
      <c r="F24" s="403" t="s">
        <v>66</v>
      </c>
      <c r="G24" s="413" t="s">
        <v>191</v>
      </c>
      <c r="H24" s="402" t="s">
        <v>192</v>
      </c>
    </row>
    <row r="25" spans="1:8" ht="15.75" x14ac:dyDescent="0.25">
      <c r="A25" s="398">
        <v>22</v>
      </c>
      <c r="B25" s="401"/>
      <c r="C25" s="410"/>
      <c r="D25" s="401"/>
      <c r="E25" s="410"/>
      <c r="F25" s="403" t="s">
        <v>60</v>
      </c>
      <c r="G25" s="404" t="s">
        <v>193</v>
      </c>
      <c r="H25" s="409" t="s">
        <v>194</v>
      </c>
    </row>
    <row r="26" spans="1:8" ht="15.75" x14ac:dyDescent="0.25">
      <c r="A26" s="398">
        <v>23</v>
      </c>
      <c r="B26" s="401"/>
      <c r="C26" s="410"/>
      <c r="D26" s="401"/>
      <c r="E26" s="410"/>
      <c r="F26" s="403" t="s">
        <v>59</v>
      </c>
      <c r="G26" s="404" t="s">
        <v>195</v>
      </c>
      <c r="H26" s="409" t="s">
        <v>196</v>
      </c>
    </row>
    <row r="27" spans="1:8" ht="15.75" x14ac:dyDescent="0.25">
      <c r="A27" s="398">
        <v>24</v>
      </c>
      <c r="B27" s="433"/>
      <c r="C27" s="410"/>
      <c r="D27" s="401"/>
      <c r="E27" s="410"/>
      <c r="F27" s="434"/>
      <c r="G27" s="435"/>
      <c r="H27" s="436"/>
    </row>
    <row r="28" spans="1:8" ht="15.75" x14ac:dyDescent="0.25">
      <c r="A28" s="398">
        <v>25</v>
      </c>
      <c r="B28" s="427"/>
      <c r="C28" s="428"/>
      <c r="D28" s="429"/>
      <c r="E28" s="430"/>
      <c r="F28" s="429"/>
      <c r="G28" s="431"/>
      <c r="H28" s="432"/>
    </row>
    <row r="29" spans="1:8" x14ac:dyDescent="0.2">
      <c r="A29" s="398">
        <v>26</v>
      </c>
      <c r="B29" s="395"/>
      <c r="C29" s="349"/>
      <c r="D29" s="348"/>
      <c r="E29" s="349"/>
      <c r="F29" s="348"/>
      <c r="G29" s="346"/>
      <c r="H29" s="352"/>
    </row>
    <row r="30" spans="1:8" x14ac:dyDescent="0.2">
      <c r="A30" s="398">
        <v>27</v>
      </c>
      <c r="B30" s="395"/>
      <c r="C30" s="349"/>
      <c r="D30" s="348"/>
      <c r="E30" s="349"/>
      <c r="F30" s="348"/>
      <c r="G30" s="346"/>
      <c r="H30" s="352"/>
    </row>
    <row r="31" spans="1:8" ht="15.75" thickBot="1" x14ac:dyDescent="0.25">
      <c r="A31" s="399">
        <v>28</v>
      </c>
      <c r="B31" s="396"/>
      <c r="C31" s="351"/>
      <c r="D31" s="350"/>
      <c r="E31" s="351"/>
      <c r="F31" s="350"/>
      <c r="G31" s="353"/>
      <c r="H31" s="354"/>
    </row>
    <row r="32" spans="1:8" x14ac:dyDescent="0.2">
      <c r="B32" s="85"/>
      <c r="C32" s="85"/>
      <c r="D32" s="85"/>
      <c r="E32" s="85"/>
      <c r="F32" s="229"/>
      <c r="G32" s="229"/>
      <c r="H32" s="229"/>
    </row>
    <row r="33" spans="6:8" x14ac:dyDescent="0.2">
      <c r="F33" s="229"/>
      <c r="G33" s="229"/>
      <c r="H33" s="229"/>
    </row>
    <row r="34" spans="6:8" x14ac:dyDescent="0.2">
      <c r="F34" s="229"/>
      <c r="G34" s="229"/>
      <c r="H34" s="229"/>
    </row>
    <row r="35" spans="6:8" x14ac:dyDescent="0.2">
      <c r="F35" s="229"/>
      <c r="G35" s="229"/>
      <c r="H35" s="229"/>
    </row>
  </sheetData>
  <mergeCells count="4">
    <mergeCell ref="B2:C2"/>
    <mergeCell ref="D2:E2"/>
    <mergeCell ref="F2:H2"/>
    <mergeCell ref="G3:H3"/>
  </mergeCells>
  <phoneticPr fontId="0" type="noConversion"/>
  <dataValidations count="1">
    <dataValidation type="list" allowBlank="1" showInputMessage="1" showErrorMessage="1" sqref="H29:H31 D4:D31 C4 B4:B31 F4:F31">
      <formula1>Club</formula1>
    </dataValidation>
  </dataValidations>
  <printOptions horizontalCentered="1" verticalCentered="1"/>
  <pageMargins left="0.25" right="0.25" top="0.75" bottom="0.75" header="0.3" footer="0.3"/>
  <pageSetup scale="66" orientation="landscape" r:id="rId1"/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9" tint="-0.249977111117893"/>
    <pageSetUpPr fitToPage="1"/>
  </sheetPr>
  <dimension ref="A1:T208"/>
  <sheetViews>
    <sheetView view="pageBreakPreview" zoomScale="110" zoomScaleNormal="90" zoomScaleSheetLayoutView="110" zoomScalePageLayoutView="90" workbookViewId="0">
      <selection activeCell="R122" sqref="R122"/>
    </sheetView>
  </sheetViews>
  <sheetFormatPr baseColWidth="10" defaultRowHeight="12.75" x14ac:dyDescent="0.2"/>
  <cols>
    <col min="1" max="1" width="12.7109375" style="3" bestFit="1" customWidth="1"/>
    <col min="2" max="2" width="34.28515625" customWidth="1"/>
    <col min="3" max="3" width="3.140625" customWidth="1"/>
    <col min="4" max="4" width="9.140625" customWidth="1"/>
    <col min="5" max="6" width="9.42578125" customWidth="1"/>
    <col min="7" max="7" width="3.140625" style="2" customWidth="1"/>
    <col min="8" max="8" width="8.28515625" customWidth="1"/>
    <col min="9" max="20" width="7.7109375" customWidth="1"/>
    <col min="21" max="21" width="6.42578125" customWidth="1"/>
    <col min="22" max="22" width="7.42578125" customWidth="1"/>
    <col min="23" max="23" width="10" customWidth="1"/>
    <col min="24" max="24" width="5.85546875" customWidth="1"/>
    <col min="25" max="25" width="6.42578125" customWidth="1"/>
    <col min="26" max="26" width="11.42578125" bestFit="1" customWidth="1"/>
  </cols>
  <sheetData>
    <row r="1" spans="1:10" ht="13.5" thickBot="1" x14ac:dyDescent="0.25"/>
    <row r="2" spans="1:10" ht="19.5" customHeight="1" x14ac:dyDescent="0.25">
      <c r="A2" s="493" t="s">
        <v>89</v>
      </c>
      <c r="B2" s="494"/>
      <c r="C2" s="494"/>
      <c r="D2" s="494"/>
      <c r="E2" s="494"/>
      <c r="F2" s="494"/>
      <c r="G2" s="494"/>
      <c r="H2" s="494"/>
      <c r="I2" s="494"/>
      <c r="J2" s="495"/>
    </row>
    <row r="3" spans="1:10" ht="19.5" customHeight="1" thickBot="1" x14ac:dyDescent="0.25">
      <c r="A3" s="496" t="s">
        <v>17</v>
      </c>
      <c r="B3" s="497"/>
      <c r="C3" s="497"/>
      <c r="D3" s="497"/>
      <c r="E3" s="497"/>
      <c r="F3" s="497"/>
      <c r="G3" s="497"/>
      <c r="H3" s="497"/>
      <c r="I3" s="497"/>
      <c r="J3" s="498"/>
    </row>
    <row r="4" spans="1:10" ht="30" customHeight="1" thickBot="1" x14ac:dyDescent="0.25">
      <c r="A4" s="29" t="s">
        <v>18</v>
      </c>
      <c r="B4" s="22" t="s">
        <v>22</v>
      </c>
      <c r="C4" s="23"/>
      <c r="D4" s="24" t="s">
        <v>19</v>
      </c>
      <c r="E4" s="22" t="s">
        <v>20</v>
      </c>
      <c r="F4" s="25" t="s">
        <v>21</v>
      </c>
      <c r="G4" s="23"/>
      <c r="H4" s="26" t="s">
        <v>5</v>
      </c>
      <c r="I4" s="27" t="s">
        <v>1</v>
      </c>
      <c r="J4" s="27" t="s">
        <v>15</v>
      </c>
    </row>
    <row r="5" spans="1:10" x14ac:dyDescent="0.2">
      <c r="A5" s="120" t="str">
        <f>'Ordre de passage'!B4</f>
        <v>CSRAD</v>
      </c>
      <c r="B5" s="122" t="str">
        <f>'Ordre de passage'!C4</f>
        <v>Rosalie Charpentier</v>
      </c>
      <c r="C5" s="100"/>
      <c r="D5" s="440">
        <v>8.1412037037037043E-4</v>
      </c>
      <c r="E5" s="440">
        <v>8.1307870370370377E-4</v>
      </c>
      <c r="F5" s="36">
        <f t="shared" ref="F5:F21" si="0">IF(D5="DQ","DQ",IF(D5="DNF","DNF",IF(E5="DNF","DNF",IF(D5="","",IF(E5="DQ","DQ",IF(E5="","",AVERAGE(D5:E5)))))))</f>
        <v>8.1359953703703716E-4</v>
      </c>
      <c r="G5" s="44"/>
      <c r="H5" s="46">
        <f t="shared" ref="H5:H34" si="1">IF(F5="DQ","DQ",IF(F5="","",IF(F5="DNF","DNF",RANK(F5,$F$5:$F$34,1))))</f>
        <v>7</v>
      </c>
      <c r="I5" s="47">
        <f>IF(F5="DQ","0,00%",IF(F5="","0,00%",IF(F5="DNF","0,00%",LOOKUP(H5,Valeurs!$A$4:$A$43,Valeurs!$C$4:$C$43))))</f>
        <v>2.7500000000000004E-2</v>
      </c>
      <c r="J5" s="48">
        <f>IF(F5="DQ","0",IF(F5="","",IF(F5="DNF","0",LOOKUP(H5,Valeurs!$A$4:'Valeurs'!$A$43,Valeurs!$B$4:'Valeurs'!$B$43))))</f>
        <v>11</v>
      </c>
    </row>
    <row r="6" spans="1:10" x14ac:dyDescent="0.2">
      <c r="A6" s="121" t="str">
        <f>'Ordre de passage'!B5</f>
        <v>CSRN</v>
      </c>
      <c r="B6" s="122" t="str">
        <f>'Ordre de passage'!C5</f>
        <v>Gabriel Martin</v>
      </c>
      <c r="C6" s="101"/>
      <c r="D6" s="442" t="s">
        <v>198</v>
      </c>
      <c r="E6" s="442" t="s">
        <v>198</v>
      </c>
      <c r="F6" s="36" t="str">
        <f t="shared" si="0"/>
        <v>DNF</v>
      </c>
      <c r="G6" s="28"/>
      <c r="H6" s="37" t="str">
        <f t="shared" si="1"/>
        <v>DNF</v>
      </c>
      <c r="I6" s="38" t="str">
        <f>IF(F6="DQ","0,00%",IF(F6="","0,00%",IF(F6="DNF","0,00%",LOOKUP(H6,Valeurs!$A$4:$A$43,Valeurs!$C$4:$C$43))))</f>
        <v>0,00%</v>
      </c>
      <c r="J6" s="230" t="str">
        <f>IF(F6="DQ","0",IF(F6="","",IF(F6="DNF","0",LOOKUP(H6,Valeurs!$A$4:'Valeurs'!$A$43,Valeurs!$B$4:'Valeurs'!$B$43))))</f>
        <v>0</v>
      </c>
    </row>
    <row r="7" spans="1:10" x14ac:dyDescent="0.2">
      <c r="A7" s="121" t="str">
        <f>'Ordre de passage'!B6</f>
        <v>SSSL</v>
      </c>
      <c r="B7" s="122" t="str">
        <f>'Ordre de passage'!C6</f>
        <v>Missy Roy</v>
      </c>
      <c r="C7" s="101"/>
      <c r="D7" s="115">
        <v>4.2175925925925926E-4</v>
      </c>
      <c r="E7" s="116">
        <v>4.3298611111111104E-4</v>
      </c>
      <c r="F7" s="36">
        <f t="shared" si="0"/>
        <v>4.2737268518518515E-4</v>
      </c>
      <c r="G7" s="28"/>
      <c r="H7" s="37">
        <f t="shared" si="1"/>
        <v>1</v>
      </c>
      <c r="I7" s="38">
        <f>IF(F7="DQ","0,00%",IF(F7="","0,00%",IF(F7="DNF","0,00%",LOOKUP(H7,Valeurs!$A$4:$A$43,Valeurs!$C$4:$C$43))))</f>
        <v>0.05</v>
      </c>
      <c r="J7" s="230">
        <f>IF(F7="DQ","0",IF(F7="","",IF(F7="DNF","0",LOOKUP(H7,Valeurs!$A$4:'Valeurs'!$A$43,Valeurs!$B$4:'Valeurs'!$B$43))))</f>
        <v>20</v>
      </c>
    </row>
    <row r="8" spans="1:10" x14ac:dyDescent="0.2">
      <c r="A8" s="121" t="str">
        <f>'Ordre de passage'!B7</f>
        <v>30Deux</v>
      </c>
      <c r="B8" s="122" t="str">
        <f>'Ordre de passage'!C7</f>
        <v xml:space="preserve">Pier-Alexis Bell </v>
      </c>
      <c r="C8" s="101"/>
      <c r="D8" s="115">
        <v>7.3993055555555563E-4</v>
      </c>
      <c r="E8" s="115">
        <v>7.2557870370370365E-4</v>
      </c>
      <c r="F8" s="36">
        <f t="shared" si="0"/>
        <v>7.3275462962962964E-4</v>
      </c>
      <c r="G8" s="28"/>
      <c r="H8" s="37">
        <f t="shared" si="1"/>
        <v>5</v>
      </c>
      <c r="I8" s="38">
        <f>IF(F8="DQ","0,00%",IF(F8="","0,00%",IF(F8="DNF","0,00%",LOOKUP(H8,Valeurs!$A$4:$A$43,Valeurs!$C$4:$C$43))))</f>
        <v>3.2500000000000001E-2</v>
      </c>
      <c r="J8" s="230">
        <f>IF(F8="DQ","0",IF(F8="","",IF(F8="DNF","0",LOOKUP(H8,Valeurs!$A$4:'Valeurs'!$A$43,Valeurs!$B$4:'Valeurs'!$B$43))))</f>
        <v>13</v>
      </c>
    </row>
    <row r="9" spans="1:10" x14ac:dyDescent="0.2">
      <c r="A9" s="121" t="str">
        <f>'Ordre de passage'!B8</f>
        <v>30Deux</v>
      </c>
      <c r="B9" s="122" t="str">
        <f>'Ordre de passage'!C8</f>
        <v>Ève-Marie Bell</v>
      </c>
      <c r="C9" s="101"/>
      <c r="D9" s="115">
        <v>4.7557870370370375E-4</v>
      </c>
      <c r="E9" s="115">
        <v>4.796296296296296E-4</v>
      </c>
      <c r="F9" s="36">
        <f t="shared" si="0"/>
        <v>4.7760416666666665E-4</v>
      </c>
      <c r="G9" s="28"/>
      <c r="H9" s="37">
        <f t="shared" si="1"/>
        <v>2</v>
      </c>
      <c r="I9" s="38">
        <f>IF(F9="DQ","0,00%",IF(F9="","0,00%",IF(F9="DNF","0,00%",LOOKUP(H9,Valeurs!$A$4:$A$43,Valeurs!$C$4:$C$43))))</f>
        <v>4.5000000000000005E-2</v>
      </c>
      <c r="J9" s="230">
        <f>IF(F9="DQ","0",IF(F9="","",IF(F9="DNF","0",LOOKUP(H9,Valeurs!$A$4:'Valeurs'!$A$43,Valeurs!$B$4:'Valeurs'!$B$43))))</f>
        <v>18</v>
      </c>
    </row>
    <row r="10" spans="1:10" x14ac:dyDescent="0.2">
      <c r="A10" s="121" t="str">
        <f>'Ordre de passage'!B9</f>
        <v>O'méga</v>
      </c>
      <c r="B10" s="122" t="str">
        <f>'Ordre de passage'!C9</f>
        <v>Émie Lemire</v>
      </c>
      <c r="C10" s="101"/>
      <c r="D10" s="115">
        <v>8.1018518518518516E-4</v>
      </c>
      <c r="E10" s="441">
        <v>8.1018518518518516E-4</v>
      </c>
      <c r="F10" s="36">
        <f t="shared" si="0"/>
        <v>8.1018518518518516E-4</v>
      </c>
      <c r="G10" s="28"/>
      <c r="H10" s="37">
        <f>IF(F10="DQ","DQ",IF(F10="","",IF(F10="DNF","DNF",RANK(F10,$F$5:$F$34,1))))</f>
        <v>6</v>
      </c>
      <c r="I10" s="38">
        <f>IF(F10="DQ","0,00%",IF(F10="","0,00%",IF(F10="DNF","0,00%",LOOKUP(H10,Valeurs!$A$4:$A$43,Valeurs!$C$4:$C$43))))</f>
        <v>0.03</v>
      </c>
      <c r="J10" s="230">
        <f>IF(F10="DQ","0",IF(F10="","",IF(F10="DNF","0",LOOKUP(H10,Valeurs!$A$4:'Valeurs'!$A$43,Valeurs!$B$4:'Valeurs'!$B$43))))</f>
        <v>12</v>
      </c>
    </row>
    <row r="11" spans="1:10" x14ac:dyDescent="0.2">
      <c r="A11" s="121" t="str">
        <f>'Ordre de passage'!B10</f>
        <v>O'méga</v>
      </c>
      <c r="B11" s="122" t="str">
        <f>'Ordre de passage'!C10</f>
        <v>Kelly-Ann Duquet</v>
      </c>
      <c r="C11" s="101"/>
      <c r="D11" s="441" t="s">
        <v>198</v>
      </c>
      <c r="E11" s="116" t="s">
        <v>198</v>
      </c>
      <c r="F11" s="36" t="str">
        <f t="shared" si="0"/>
        <v>DNF</v>
      </c>
      <c r="G11" s="28"/>
      <c r="H11" s="37" t="str">
        <f t="shared" si="1"/>
        <v>DNF</v>
      </c>
      <c r="I11" s="38" t="str">
        <f>IF(F11="DQ","0,00%",IF(F11="","0,00%",IF(F11="DNF","0,00%",LOOKUP(H11,Valeurs!$A$4:$A$43,Valeurs!$C$4:$C$43))))</f>
        <v>0,00%</v>
      </c>
      <c r="J11" s="230" t="str">
        <f>IF(F11="DQ","0",IF(F11="","",IF(F11="DNF","0",LOOKUP(H11,Valeurs!$A$4:'Valeurs'!$A$43,Valeurs!$B$4:'Valeurs'!$B$43))))</f>
        <v>0</v>
      </c>
    </row>
    <row r="12" spans="1:10" x14ac:dyDescent="0.2">
      <c r="A12" s="121" t="str">
        <f>'Ordre de passage'!B11</f>
        <v>O'méga</v>
      </c>
      <c r="B12" s="122" t="str">
        <f>'Ordre de passage'!C11</f>
        <v>Youssef Oulhaj</v>
      </c>
      <c r="C12" s="101"/>
      <c r="D12" s="115">
        <v>5.8807870370370372E-4</v>
      </c>
      <c r="E12" s="115">
        <v>5.8703703703703706E-4</v>
      </c>
      <c r="F12" s="36">
        <f t="shared" si="0"/>
        <v>5.8755787037037045E-4</v>
      </c>
      <c r="G12" s="28"/>
      <c r="H12" s="37">
        <f t="shared" si="1"/>
        <v>3</v>
      </c>
      <c r="I12" s="38">
        <f>IF(F12="DQ","0,00%",IF(F12="","0,00%",IF(F12="DNF","0,00%",LOOKUP(H12,Valeurs!$A$4:$A$43,Valeurs!$C$4:$C$43))))</f>
        <v>4.0000000000000008E-2</v>
      </c>
      <c r="J12" s="230">
        <f>IF(F12="DQ","0",IF(F12="","",IF(F12="DNF","0",LOOKUP(H12,Valeurs!$A$4:'Valeurs'!$A$43,Valeurs!$B$4:'Valeurs'!$B$43))))</f>
        <v>16</v>
      </c>
    </row>
    <row r="13" spans="1:10" x14ac:dyDescent="0.2">
      <c r="A13" s="121" t="str">
        <f>'Ordre de passage'!B12</f>
        <v>O'méga</v>
      </c>
      <c r="B13" s="122" t="str">
        <f>'Ordre de passage'!C12</f>
        <v>Noémy Clément</v>
      </c>
      <c r="C13" s="101"/>
      <c r="D13" s="116">
        <v>6.6111111111111101E-4</v>
      </c>
      <c r="E13" s="116">
        <v>6.5972222222222213E-4</v>
      </c>
      <c r="F13" s="36">
        <f t="shared" si="0"/>
        <v>6.6041666666666657E-4</v>
      </c>
      <c r="G13" s="28"/>
      <c r="H13" s="37">
        <f t="shared" si="1"/>
        <v>4</v>
      </c>
      <c r="I13" s="38">
        <f>IF(F13="DQ","0,00%",IF(F13="","0,00%",IF(F13="DNF","0,00%",LOOKUP(H13,Valeurs!$A$4:$A$43,Valeurs!$C$4:$C$43))))</f>
        <v>3.4999999999999996E-2</v>
      </c>
      <c r="J13" s="230">
        <f>IF(F13="DQ","0",IF(F13="","",IF(F13="DNF","0",LOOKUP(H13,Valeurs!$A$4:'Valeurs'!$A$43,Valeurs!$B$4:'Valeurs'!$B$43))))</f>
        <v>14</v>
      </c>
    </row>
    <row r="14" spans="1:10" x14ac:dyDescent="0.2">
      <c r="A14" s="121">
        <f>'Ordre de passage'!B13</f>
        <v>0</v>
      </c>
      <c r="B14" s="122">
        <f>'Ordre de passage'!C13</f>
        <v>0</v>
      </c>
      <c r="C14" s="101"/>
      <c r="D14" s="116"/>
      <c r="E14" s="116"/>
      <c r="F14" s="36" t="str">
        <f t="shared" si="0"/>
        <v/>
      </c>
      <c r="G14" s="28"/>
      <c r="H14" s="37" t="str">
        <f t="shared" si="1"/>
        <v/>
      </c>
      <c r="I14" s="38" t="str">
        <f>IF(F14="DQ","0,00%",IF(F14="","0,00%",IF(F14="DNF","0,00%",LOOKUP(H14,Valeurs!$A$4:$A$43,Valeurs!$C$4:$C$43))))</f>
        <v>0,00%</v>
      </c>
      <c r="J14" s="230" t="str">
        <f>IF(F14="DQ","0",IF(F14="","",IF(F14="DNF","0",LOOKUP(H14,Valeurs!$A$4:'Valeurs'!$A$43,Valeurs!$B$4:'Valeurs'!$B$43))))</f>
        <v/>
      </c>
    </row>
    <row r="15" spans="1:10" x14ac:dyDescent="0.2">
      <c r="A15" s="121">
        <f>'Ordre de passage'!B14</f>
        <v>0</v>
      </c>
      <c r="B15" s="122">
        <f>'Ordre de passage'!C14</f>
        <v>0</v>
      </c>
      <c r="C15" s="101"/>
      <c r="D15" s="116"/>
      <c r="E15" s="115"/>
      <c r="F15" s="36" t="str">
        <f t="shared" si="0"/>
        <v/>
      </c>
      <c r="G15" s="28"/>
      <c r="H15" s="37" t="str">
        <f t="shared" si="1"/>
        <v/>
      </c>
      <c r="I15" s="38" t="str">
        <f>IF(F15="DQ","0,00%",IF(F15="","0,00%",IF(F15="DNF","0,00%",LOOKUP(H15,Valeurs!$A$4:$A$43,Valeurs!$C$4:$C$43))))</f>
        <v>0,00%</v>
      </c>
      <c r="J15" s="230" t="str">
        <f>IF(F15="DQ","0",IF(F15="","",IF(F15="DNF","0",LOOKUP(H15,Valeurs!$A$4:'Valeurs'!$A$43,Valeurs!$B$4:'Valeurs'!$B$43))))</f>
        <v/>
      </c>
    </row>
    <row r="16" spans="1:10" x14ac:dyDescent="0.2">
      <c r="A16" s="121">
        <f>'Ordre de passage'!B15</f>
        <v>0</v>
      </c>
      <c r="B16" s="122">
        <f>'Ordre de passage'!C15</f>
        <v>0</v>
      </c>
      <c r="C16" s="101"/>
      <c r="D16" s="116"/>
      <c r="E16" s="115"/>
      <c r="F16" s="36" t="str">
        <f t="shared" si="0"/>
        <v/>
      </c>
      <c r="G16" s="28"/>
      <c r="H16" s="37" t="str">
        <f t="shared" si="1"/>
        <v/>
      </c>
      <c r="I16" s="38" t="str">
        <f>IF(F16="DQ","0,00%",IF(F16="","0,00%",IF(F16="DNF","0,00%",LOOKUP(H16,Valeurs!$A$4:$A$43,Valeurs!$C$4:$C$43))))</f>
        <v>0,00%</v>
      </c>
      <c r="J16" s="230" t="str">
        <f>IF(F16="DQ","0",IF(F16="","",IF(F16="DNF","0",LOOKUP(H16,Valeurs!$A$4:'Valeurs'!$A$43,Valeurs!$B$4:'Valeurs'!$B$43))))</f>
        <v/>
      </c>
    </row>
    <row r="17" spans="1:10" x14ac:dyDescent="0.2">
      <c r="A17" s="121">
        <f>'Ordre de passage'!B16</f>
        <v>0</v>
      </c>
      <c r="B17" s="122">
        <f>'Ordre de passage'!C16</f>
        <v>0</v>
      </c>
      <c r="C17" s="101"/>
      <c r="D17" s="116"/>
      <c r="E17" s="116"/>
      <c r="F17" s="36" t="str">
        <f t="shared" si="0"/>
        <v/>
      </c>
      <c r="G17" s="28"/>
      <c r="H17" s="37" t="str">
        <f t="shared" si="1"/>
        <v/>
      </c>
      <c r="I17" s="38" t="str">
        <f>IF(F17="DQ","0,00%",IF(F17="","0,00%",IF(F17="DNF","0,00%",LOOKUP(H17,Valeurs!$A$4:$A$43,Valeurs!$C$4:$C$43))))</f>
        <v>0,00%</v>
      </c>
      <c r="J17" s="230" t="str">
        <f>IF(F17="DQ","0",IF(F17="","",IF(F17="DNF","0",LOOKUP(H17,Valeurs!$A$4:'Valeurs'!$A$43,Valeurs!$B$4:'Valeurs'!$B$43))))</f>
        <v/>
      </c>
    </row>
    <row r="18" spans="1:10" x14ac:dyDescent="0.2">
      <c r="A18" s="121">
        <f>'Ordre de passage'!B17</f>
        <v>0</v>
      </c>
      <c r="B18" s="122">
        <f>'Ordre de passage'!C17</f>
        <v>0</v>
      </c>
      <c r="C18" s="101"/>
      <c r="D18" s="116"/>
      <c r="E18" s="116"/>
      <c r="F18" s="36" t="str">
        <f t="shared" si="0"/>
        <v/>
      </c>
      <c r="G18" s="28"/>
      <c r="H18" s="37" t="str">
        <f t="shared" si="1"/>
        <v/>
      </c>
      <c r="I18" s="38" t="str">
        <f>IF(F18="DQ","0,00%",IF(F18="","0,00%",IF(F18="DNF","0,00%",LOOKUP(H18,Valeurs!$A$4:$A$43,Valeurs!$C$4:$C$43))))</f>
        <v>0,00%</v>
      </c>
      <c r="J18" s="230" t="str">
        <f>IF(F18="DQ","0",IF(F18="","",IF(F18="DNF","0",LOOKUP(H18,Valeurs!$A$4:'Valeurs'!$A$43,Valeurs!$B$4:'Valeurs'!$B$43))))</f>
        <v/>
      </c>
    </row>
    <row r="19" spans="1:10" x14ac:dyDescent="0.2">
      <c r="A19" s="121">
        <f>'Ordre de passage'!B18</f>
        <v>0</v>
      </c>
      <c r="B19" s="122">
        <f>'Ordre de passage'!C18</f>
        <v>0</v>
      </c>
      <c r="C19" s="101"/>
      <c r="D19" s="115"/>
      <c r="E19" s="115"/>
      <c r="F19" s="36" t="str">
        <f t="shared" si="0"/>
        <v/>
      </c>
      <c r="G19" s="28"/>
      <c r="H19" s="37" t="str">
        <f t="shared" si="1"/>
        <v/>
      </c>
      <c r="I19" s="38" t="str">
        <f>IF(F19="DQ","0,00%",IF(F19="","0,00%",IF(F19="DNF","0,00%",LOOKUP(H19,Valeurs!$A$4:$A$43,Valeurs!$C$4:$C$43))))</f>
        <v>0,00%</v>
      </c>
      <c r="J19" s="230" t="str">
        <f>IF(F19="DQ","0",IF(F19="","",IF(F19="DNF","0",LOOKUP(H19,Valeurs!$A$4:'Valeurs'!$A$43,Valeurs!$B$4:'Valeurs'!$B$43))))</f>
        <v/>
      </c>
    </row>
    <row r="20" spans="1:10" x14ac:dyDescent="0.2">
      <c r="A20" s="121">
        <f>'Ordre de passage'!B19</f>
        <v>0</v>
      </c>
      <c r="B20" s="122">
        <f>'Ordre de passage'!C19</f>
        <v>0</v>
      </c>
      <c r="C20" s="101"/>
      <c r="D20" s="116"/>
      <c r="E20" s="116"/>
      <c r="F20" s="36" t="str">
        <f t="shared" si="0"/>
        <v/>
      </c>
      <c r="G20" s="28"/>
      <c r="H20" s="37" t="str">
        <f t="shared" si="1"/>
        <v/>
      </c>
      <c r="I20" s="38" t="str">
        <f>IF(F20="DQ","0,00%",IF(F20="","0,00%",IF(F20="DNF","0,00%",LOOKUP(H20,Valeurs!$A$4:$A$43,Valeurs!$C$4:$C$43))))</f>
        <v>0,00%</v>
      </c>
      <c r="J20" s="230" t="str">
        <f>IF(F20="DQ","0",IF(F20="","",IF(F20="DNF","0",LOOKUP(H20,Valeurs!$A$4:'Valeurs'!$A$43,Valeurs!$B$4:'Valeurs'!$B$43))))</f>
        <v/>
      </c>
    </row>
    <row r="21" spans="1:10" x14ac:dyDescent="0.2">
      <c r="A21" s="121">
        <f>'Ordre de passage'!B26</f>
        <v>0</v>
      </c>
      <c r="B21" s="122">
        <f>'Ordre de passage'!C26</f>
        <v>0</v>
      </c>
      <c r="C21" s="101"/>
      <c r="D21" s="115"/>
      <c r="E21" s="115"/>
      <c r="F21" s="36" t="str">
        <f t="shared" si="0"/>
        <v/>
      </c>
      <c r="G21" s="28"/>
      <c r="H21" s="37" t="str">
        <f t="shared" si="1"/>
        <v/>
      </c>
      <c r="I21" s="38" t="str">
        <f>IF(F21="DQ","0,00%",IF(F21="","0,00%",IF(F21="DNF","0,00%",LOOKUP(H21,Valeurs!$A$4:$A$43,Valeurs!$C$4:$C$43))))</f>
        <v>0,00%</v>
      </c>
      <c r="J21" s="230" t="str">
        <f>IF(F21="DQ","0",IF(F21="","",IF(F21="DNF","0",LOOKUP(H21,Valeurs!$A$4:'Valeurs'!$A$43,Valeurs!$B$4:'Valeurs'!$B$43))))</f>
        <v/>
      </c>
    </row>
    <row r="22" spans="1:10" x14ac:dyDescent="0.2">
      <c r="A22" s="121">
        <f>'Ordre de passage'!B27</f>
        <v>0</v>
      </c>
      <c r="B22" s="122">
        <f>'Ordre de passage'!C27</f>
        <v>0</v>
      </c>
      <c r="C22" s="101"/>
      <c r="D22" s="115"/>
      <c r="E22" s="115"/>
      <c r="F22" s="36" t="str">
        <f t="shared" ref="F22:F34" si="2">IF(D22="DQ","DQ",IF(D22="DNF","DNF",IF(E22="DNF","DNF",IF(D22="","",IF(E22="DQ","DQ",IF(E22="","",AVERAGE(D22:E22)))))))</f>
        <v/>
      </c>
      <c r="G22" s="28"/>
      <c r="H22" s="37" t="str">
        <f t="shared" si="1"/>
        <v/>
      </c>
      <c r="I22" s="38" t="str">
        <f>IF(F22="DQ","0,00%",IF(F22="","0,00%",IF(F22="DNF","0,00%",LOOKUP(H22,Valeurs!$A$4:$A$43,Valeurs!$C$4:$C$43))))</f>
        <v>0,00%</v>
      </c>
      <c r="J22" s="230" t="str">
        <f>IF(F22="DQ","0",IF(F22="","",IF(F22="DNF","0",LOOKUP(H22,Valeurs!$A$4:'Valeurs'!$A$43,Valeurs!$B$4:'Valeurs'!$B$43))))</f>
        <v/>
      </c>
    </row>
    <row r="23" spans="1:10" x14ac:dyDescent="0.2">
      <c r="A23" s="121">
        <f>'Ordre de passage'!B28</f>
        <v>0</v>
      </c>
      <c r="B23" s="122">
        <f>'Ordre de passage'!C28</f>
        <v>0</v>
      </c>
      <c r="C23" s="101"/>
      <c r="D23" s="115"/>
      <c r="E23" s="115"/>
      <c r="F23" s="36" t="str">
        <f t="shared" si="2"/>
        <v/>
      </c>
      <c r="G23" s="28"/>
      <c r="H23" s="37" t="str">
        <f t="shared" si="1"/>
        <v/>
      </c>
      <c r="I23" s="38" t="str">
        <f>IF(F23="DQ","0,00%",IF(F23="","0,00%",IF(F23="DNF","0,00%",LOOKUP(H23,Valeurs!$A$4:$A$43,Valeurs!$C$4:$C$43))))</f>
        <v>0,00%</v>
      </c>
      <c r="J23" s="230" t="str">
        <f>IF(F23="DQ","0",IF(F23="","",IF(F23="DNF","0",LOOKUP(H23,Valeurs!$A$4:'Valeurs'!$A$43,Valeurs!$B$4:'Valeurs'!$B$43))))</f>
        <v/>
      </c>
    </row>
    <row r="24" spans="1:10" x14ac:dyDescent="0.2">
      <c r="A24" s="121">
        <f>'Ordre de passage'!B29</f>
        <v>0</v>
      </c>
      <c r="B24" s="122">
        <f>'Ordre de passage'!C29</f>
        <v>0</v>
      </c>
      <c r="C24" s="101"/>
      <c r="D24" s="115"/>
      <c r="E24" s="115"/>
      <c r="F24" s="36" t="str">
        <f t="shared" si="2"/>
        <v/>
      </c>
      <c r="G24" s="28"/>
      <c r="H24" s="37" t="str">
        <f t="shared" si="1"/>
        <v/>
      </c>
      <c r="I24" s="38" t="str">
        <f>IF(F24="DQ","0,00%",IF(F24="","0,00%",IF(F24="DNF","0,00%",LOOKUP(H24,Valeurs!$A$4:$A$43,Valeurs!$C$4:$C$43))))</f>
        <v>0,00%</v>
      </c>
      <c r="J24" s="230" t="str">
        <f>IF(F24="DQ","0",IF(F24="","",IF(F24="DNF","0",LOOKUP(H24,Valeurs!$A$4:'Valeurs'!$A$43,Valeurs!$B$4:'Valeurs'!$B$43))))</f>
        <v/>
      </c>
    </row>
    <row r="25" spans="1:10" x14ac:dyDescent="0.2">
      <c r="A25" s="121">
        <f>'Ordre de passage'!B30</f>
        <v>0</v>
      </c>
      <c r="B25" s="122">
        <f>'Ordre de passage'!C30</f>
        <v>0</v>
      </c>
      <c r="C25" s="101"/>
      <c r="D25" s="115"/>
      <c r="E25" s="115"/>
      <c r="F25" s="36" t="str">
        <f t="shared" si="2"/>
        <v/>
      </c>
      <c r="G25" s="28"/>
      <c r="H25" s="37" t="str">
        <f t="shared" si="1"/>
        <v/>
      </c>
      <c r="I25" s="38" t="str">
        <f>IF(F25="DQ","0,00%",IF(F25="","0,00%",IF(F25="DNF","0,00%",LOOKUP(H25,Valeurs!$A$4:$A$43,Valeurs!$C$4:$C$43))))</f>
        <v>0,00%</v>
      </c>
      <c r="J25" s="230" t="str">
        <f>IF(F25="DQ","0",IF(F25="","",IF(F25="DNF","0",LOOKUP(H25,Valeurs!$A$4:'Valeurs'!$A$43,Valeurs!$B$4:'Valeurs'!$B$43))))</f>
        <v/>
      </c>
    </row>
    <row r="26" spans="1:10" hidden="1" x14ac:dyDescent="0.2">
      <c r="A26" s="121">
        <f>'Ordre de passage'!B31</f>
        <v>0</v>
      </c>
      <c r="B26" s="122">
        <f>'Ordre de passage'!C31</f>
        <v>0</v>
      </c>
      <c r="C26" s="101"/>
      <c r="D26" s="115"/>
      <c r="E26" s="115"/>
      <c r="F26" s="36" t="str">
        <f t="shared" si="2"/>
        <v/>
      </c>
      <c r="G26" s="28"/>
      <c r="H26" s="37" t="str">
        <f t="shared" si="1"/>
        <v/>
      </c>
      <c r="I26" s="38" t="str">
        <f>IF(F26="DQ","0,00%",IF(F26="","0,00%",IF(F26="DNF","0,00%",LOOKUP(H26,Valeurs!$A$4:$A$43,Valeurs!$C$4:$C$43))))</f>
        <v>0,00%</v>
      </c>
      <c r="J26" s="230" t="str">
        <f>IF(F26="DQ","0",IF(F26="","",IF(F26="DNF","0",LOOKUP(H26,Valeurs!$A$4:'Valeurs'!$A$43,Valeurs!$B$4:'Valeurs'!$B$43))))</f>
        <v/>
      </c>
    </row>
    <row r="27" spans="1:10" hidden="1" x14ac:dyDescent="0.2">
      <c r="A27" s="121" t="e">
        <f>'Ordre de passage'!#REF!</f>
        <v>#REF!</v>
      </c>
      <c r="B27" s="122" t="e">
        <f>'Ordre de passage'!#REF!</f>
        <v>#REF!</v>
      </c>
      <c r="C27" s="101"/>
      <c r="D27" s="115"/>
      <c r="E27" s="115"/>
      <c r="F27" s="36" t="str">
        <f t="shared" si="2"/>
        <v/>
      </c>
      <c r="G27" s="28"/>
      <c r="H27" s="37" t="str">
        <f t="shared" si="1"/>
        <v/>
      </c>
      <c r="I27" s="38" t="str">
        <f>IF(F27="DQ","0,00%",IF(F27="","0,00%",IF(F27="DNF","0,00%",LOOKUP(H27,Valeurs!$A$4:$A$43,Valeurs!$C$4:$C$43))))</f>
        <v>0,00%</v>
      </c>
      <c r="J27" s="230" t="str">
        <f>IF(F27="DQ","0",IF(F27="","",IF(F27="DNF","0",LOOKUP(H27,Valeurs!$A$4:'Valeurs'!$A$43,Valeurs!$B$4:'Valeurs'!$B$43))))</f>
        <v/>
      </c>
    </row>
    <row r="28" spans="1:10" hidden="1" x14ac:dyDescent="0.2">
      <c r="A28" s="121" t="e">
        <f>'Ordre de passage'!#REF!</f>
        <v>#REF!</v>
      </c>
      <c r="B28" s="122" t="e">
        <f>'Ordre de passage'!#REF!</f>
        <v>#REF!</v>
      </c>
      <c r="C28" s="101"/>
      <c r="D28" s="115"/>
      <c r="E28" s="115"/>
      <c r="F28" s="36" t="str">
        <f t="shared" si="2"/>
        <v/>
      </c>
      <c r="G28" s="28"/>
      <c r="H28" s="37" t="str">
        <f t="shared" si="1"/>
        <v/>
      </c>
      <c r="I28" s="38" t="str">
        <f>IF(F28="DQ","0,00%",IF(F28="","0,00%",IF(F28="DNF","0,00%",LOOKUP(H28,Valeurs!$A$4:$A$43,Valeurs!$C$4:$C$43))))</f>
        <v>0,00%</v>
      </c>
      <c r="J28" s="230" t="str">
        <f>IF(F28="DQ","0",IF(F28="","",IF(F28="DNF","0",LOOKUP(H28,Valeurs!$A$4:'Valeurs'!$A$43,Valeurs!$B$4:'Valeurs'!$B$43))))</f>
        <v/>
      </c>
    </row>
    <row r="29" spans="1:10" hidden="1" x14ac:dyDescent="0.2">
      <c r="A29" s="121" t="e">
        <f>'Ordre de passage'!#REF!</f>
        <v>#REF!</v>
      </c>
      <c r="B29" s="122" t="e">
        <f>'Ordre de passage'!#REF!</f>
        <v>#REF!</v>
      </c>
      <c r="C29" s="101"/>
      <c r="D29" s="115"/>
      <c r="E29" s="115"/>
      <c r="F29" s="36" t="str">
        <f t="shared" si="2"/>
        <v/>
      </c>
      <c r="G29" s="28"/>
      <c r="H29" s="37" t="str">
        <f t="shared" si="1"/>
        <v/>
      </c>
      <c r="I29" s="38" t="str">
        <f>IF(F29="DQ","0,00%",IF(F29="","0,00%",IF(F29="DNF","0,00%",LOOKUP(H29,Valeurs!$A$4:$A$43,Valeurs!$C$4:$C$43))))</f>
        <v>0,00%</v>
      </c>
      <c r="J29" s="230" t="str">
        <f>IF(F29="DQ","0",IF(F29="","",IF(F29="DNF","0",LOOKUP(H29,Valeurs!$A$4:'Valeurs'!$A$43,Valeurs!$B$4:'Valeurs'!$B$43))))</f>
        <v/>
      </c>
    </row>
    <row r="30" spans="1:10" hidden="1" x14ac:dyDescent="0.2">
      <c r="A30" s="121" t="e">
        <f>'Ordre de passage'!#REF!</f>
        <v>#REF!</v>
      </c>
      <c r="B30" s="122" t="e">
        <f>'Ordre de passage'!#REF!</f>
        <v>#REF!</v>
      </c>
      <c r="C30" s="101"/>
      <c r="D30" s="115"/>
      <c r="E30" s="115"/>
      <c r="F30" s="36" t="str">
        <f t="shared" si="2"/>
        <v/>
      </c>
      <c r="G30" s="28"/>
      <c r="H30" s="37" t="str">
        <f t="shared" si="1"/>
        <v/>
      </c>
      <c r="I30" s="38" t="str">
        <f>IF(F30="DQ","0,00%",IF(F30="","0,00%",IF(F30="DNF","0,00%",LOOKUP(H30,Valeurs!$A$4:$A$43,Valeurs!$C$4:$C$43))))</f>
        <v>0,00%</v>
      </c>
      <c r="J30" s="230" t="str">
        <f>IF(F30="DQ","0",IF(F30="","",IF(F30="DNF","0",LOOKUP(H30,Valeurs!$A$4:'Valeurs'!$A$43,Valeurs!$B$4:'Valeurs'!$B$43))))</f>
        <v/>
      </c>
    </row>
    <row r="31" spans="1:10" hidden="1" x14ac:dyDescent="0.2">
      <c r="A31" s="121" t="e">
        <f>'Ordre de passage'!#REF!</f>
        <v>#REF!</v>
      </c>
      <c r="B31" s="122" t="e">
        <f>'Ordre de passage'!#REF!</f>
        <v>#REF!</v>
      </c>
      <c r="C31" s="101"/>
      <c r="D31" s="115"/>
      <c r="E31" s="115"/>
      <c r="F31" s="36" t="str">
        <f t="shared" si="2"/>
        <v/>
      </c>
      <c r="G31" s="28"/>
      <c r="H31" s="37" t="str">
        <f t="shared" si="1"/>
        <v/>
      </c>
      <c r="I31" s="38" t="str">
        <f>IF(F31="DQ","0,00%",IF(F31="","0,00%",IF(F31="DNF","0,00%",LOOKUP(H31,Valeurs!$A$4:$A$43,Valeurs!$C$4:$C$43))))</f>
        <v>0,00%</v>
      </c>
      <c r="J31" s="230" t="str">
        <f>IF(F31="DQ","0",IF(F31="","",IF(F31="DNF","0",LOOKUP(H31,Valeurs!$A$4:'Valeurs'!$A$43,Valeurs!$B$4:'Valeurs'!$B$43))))</f>
        <v/>
      </c>
    </row>
    <row r="32" spans="1:10" hidden="1" x14ac:dyDescent="0.2">
      <c r="A32" s="121" t="e">
        <f>'Ordre de passage'!#REF!</f>
        <v>#REF!</v>
      </c>
      <c r="B32" s="122" t="e">
        <f>'Ordre de passage'!#REF!</f>
        <v>#REF!</v>
      </c>
      <c r="C32" s="101"/>
      <c r="D32" s="115"/>
      <c r="E32" s="115"/>
      <c r="F32" s="36" t="str">
        <f t="shared" si="2"/>
        <v/>
      </c>
      <c r="G32" s="28"/>
      <c r="H32" s="37" t="str">
        <f t="shared" si="1"/>
        <v/>
      </c>
      <c r="I32" s="38" t="str">
        <f>IF(F32="DQ","0,00%",IF(F32="","0,00%",IF(F32="DNF","0,00%",LOOKUP(H32,Valeurs!$A$4:$A$43,Valeurs!$C$4:$C$43))))</f>
        <v>0,00%</v>
      </c>
      <c r="J32" s="230" t="str">
        <f>IF(F32="DQ","0",IF(F32="","",IF(F32="DNF","0",LOOKUP(H32,Valeurs!$A$4:'Valeurs'!$A$43,Valeurs!$B$4:'Valeurs'!$B$43))))</f>
        <v/>
      </c>
    </row>
    <row r="33" spans="1:10" hidden="1" x14ac:dyDescent="0.2">
      <c r="A33" s="121" t="e">
        <f>'Ordre de passage'!#REF!</f>
        <v>#REF!</v>
      </c>
      <c r="B33" s="122" t="e">
        <f>'Ordre de passage'!#REF!</f>
        <v>#REF!</v>
      </c>
      <c r="C33" s="101"/>
      <c r="D33" s="115"/>
      <c r="E33" s="115"/>
      <c r="F33" s="36" t="str">
        <f t="shared" si="2"/>
        <v/>
      </c>
      <c r="G33" s="28"/>
      <c r="H33" s="37" t="str">
        <f t="shared" si="1"/>
        <v/>
      </c>
      <c r="I33" s="38" t="str">
        <f>IF(F33="DQ","0,00%",IF(F33="","0,00%",IF(F33="DNF","0,00%",LOOKUP(H33,Valeurs!$A$4:$A$43,Valeurs!$C$4:$C$43))))</f>
        <v>0,00%</v>
      </c>
      <c r="J33" s="230" t="str">
        <f>IF(F33="DQ","0",IF(F33="","",IF(F33="DNF","0",LOOKUP(H33,Valeurs!$A$4:'Valeurs'!$A$43,Valeurs!$B$4:'Valeurs'!$B$43))))</f>
        <v/>
      </c>
    </row>
    <row r="34" spans="1:10" ht="13.5" hidden="1" thickBot="1" x14ac:dyDescent="0.25">
      <c r="A34" s="123" t="e">
        <f>'Ordre de passage'!#REF!</f>
        <v>#REF!</v>
      </c>
      <c r="B34" s="124" t="e">
        <f>'Ordre de passage'!#REF!</f>
        <v>#REF!</v>
      </c>
      <c r="C34" s="101"/>
      <c r="D34" s="117"/>
      <c r="E34" s="117"/>
      <c r="F34" s="43" t="str">
        <f t="shared" si="2"/>
        <v/>
      </c>
      <c r="G34" s="30"/>
      <c r="H34" s="40" t="str">
        <f t="shared" si="1"/>
        <v/>
      </c>
      <c r="I34" s="41" t="str">
        <f>IF(F34="DQ","0,00%",IF(F34="","0,00%",IF(F34="DNF","0,00%",LOOKUP(H34,Valeurs!$A$4:$A$43,Valeurs!$C$4:$C$43))))</f>
        <v>0,00%</v>
      </c>
      <c r="J34" s="118" t="str">
        <f>IF(F34="DQ","0",IF(F34="","",IF(F34="DNF","0",LOOKUP(H34,Valeurs!$A$4:'Valeurs'!$A$43,Valeurs!$B$4:'Valeurs'!$B$43))))</f>
        <v/>
      </c>
    </row>
    <row r="35" spans="1:10" ht="13.5" thickBot="1" x14ac:dyDescent="0.25"/>
    <row r="36" spans="1:10" ht="18" x14ac:dyDescent="0.25">
      <c r="A36" s="493" t="s">
        <v>90</v>
      </c>
      <c r="B36" s="494"/>
      <c r="C36" s="494"/>
      <c r="D36" s="494"/>
      <c r="E36" s="494"/>
      <c r="F36" s="494"/>
      <c r="G36" s="494"/>
      <c r="H36" s="494"/>
      <c r="I36" s="494"/>
      <c r="J36" s="495"/>
    </row>
    <row r="37" spans="1:10" ht="27" thickBot="1" x14ac:dyDescent="0.25">
      <c r="A37" s="496" t="s">
        <v>23</v>
      </c>
      <c r="B37" s="497"/>
      <c r="C37" s="497"/>
      <c r="D37" s="497"/>
      <c r="E37" s="497"/>
      <c r="F37" s="497"/>
      <c r="G37" s="497"/>
      <c r="H37" s="497"/>
      <c r="I37" s="497"/>
      <c r="J37" s="498"/>
    </row>
    <row r="38" spans="1:10" ht="26.25" thickBot="1" x14ac:dyDescent="0.25">
      <c r="A38" s="29" t="s">
        <v>18</v>
      </c>
      <c r="B38" s="22" t="s">
        <v>22</v>
      </c>
      <c r="C38" s="23"/>
      <c r="D38" s="24" t="s">
        <v>19</v>
      </c>
      <c r="E38" s="22" t="s">
        <v>20</v>
      </c>
      <c r="F38" s="25" t="s">
        <v>21</v>
      </c>
      <c r="G38" s="23"/>
      <c r="H38" s="26" t="s">
        <v>5</v>
      </c>
      <c r="I38" s="27" t="s">
        <v>1</v>
      </c>
      <c r="J38" s="27" t="s">
        <v>15</v>
      </c>
    </row>
    <row r="39" spans="1:10" x14ac:dyDescent="0.2">
      <c r="A39" s="102" t="str">
        <f>'Ordre de passage'!B4</f>
        <v>CSRAD</v>
      </c>
      <c r="B39" s="105" t="str">
        <f>'Ordre de passage'!C4</f>
        <v>Rosalie Charpentier</v>
      </c>
      <c r="C39" s="100"/>
      <c r="D39" s="113">
        <v>6.0081018518518524E-4</v>
      </c>
      <c r="E39" s="113">
        <v>6.0150462962962968E-4</v>
      </c>
      <c r="F39" s="45">
        <f>IF(D39="DQ","DQ",IF(D39="DNF","DNF",IF(E39="DNF","DNF",IF(D39="","",IF(E39="DQ","DQ",IF(E39="","",AVERAGE(D39:E39)))))))</f>
        <v>6.0115740740740746E-4</v>
      </c>
      <c r="G39" s="44"/>
      <c r="H39" s="46">
        <f t="shared" ref="H39:H68" si="3">IF(F39="DQ","DQ",IF(F39="","",IF(F39="DNF","DNF",RANK(F39,$F$39:$F$68,1))))</f>
        <v>4</v>
      </c>
      <c r="I39" s="47">
        <f>IF(F39="DQ",0,IF(F39="","0,00%",IF(F39="DNF","0,00%",LOOKUP(H39,Valeurs!$A$4:$A$43,Valeurs!$C$4:$C$43))))</f>
        <v>3.4999999999999996E-2</v>
      </c>
      <c r="J39" s="48">
        <f>IF(F39="DQ","0",IF(F39="","",IF(F39="DNF","0",LOOKUP(H39,Valeurs!$A$4:'Valeurs'!$A$43,Valeurs!$B$4:'Valeurs'!$B$43))))</f>
        <v>14</v>
      </c>
    </row>
    <row r="40" spans="1:10" x14ac:dyDescent="0.2">
      <c r="A40" s="103" t="str">
        <f>'Ordre de passage'!B5</f>
        <v>CSRN</v>
      </c>
      <c r="B40" s="106" t="str">
        <f>'Ordre de passage'!C5</f>
        <v>Gabriel Martin</v>
      </c>
      <c r="C40" s="101"/>
      <c r="D40" s="114">
        <v>6.6874999999999997E-4</v>
      </c>
      <c r="E40" s="114">
        <v>6.6620370370370368E-4</v>
      </c>
      <c r="F40" s="36">
        <f t="shared" ref="F40:F68" si="4">IF(D40="DQ","DQ",IF(D40="DNF","DNF",IF(E40="DNF","DNF",IF(D40="","",IF(E40="DQ","DQ",IF(E40="","",AVERAGE(D40:E40)))))))</f>
        <v>6.6747685185185182E-4</v>
      </c>
      <c r="G40" s="28"/>
      <c r="H40" s="37">
        <f t="shared" si="3"/>
        <v>7</v>
      </c>
      <c r="I40" s="38">
        <f>IF(F40="DQ",0,IF(F40="","0,00%",IF(F40="DNF","0,00%",LOOKUP(H40,Valeurs!$A$4:$A$43,Valeurs!$C$4:$C$43))))</f>
        <v>2.7500000000000004E-2</v>
      </c>
      <c r="J40" s="39">
        <f>IF(F40="DQ","0",IF(F40="","",IF(F40="DNF","0",LOOKUP(H40,Valeurs!$A$4:'Valeurs'!$A$43,Valeurs!$B$4:'Valeurs'!$B$43))))</f>
        <v>11</v>
      </c>
    </row>
    <row r="41" spans="1:10" x14ac:dyDescent="0.2">
      <c r="A41" s="103" t="str">
        <f>'Ordre de passage'!B6</f>
        <v>SSSL</v>
      </c>
      <c r="B41" s="106" t="str">
        <f>'Ordre de passage'!C6</f>
        <v>Missy Roy</v>
      </c>
      <c r="C41" s="101"/>
      <c r="D41" s="115">
        <v>5.8877314814814816E-4</v>
      </c>
      <c r="E41" s="116">
        <v>5.9143518518518518E-4</v>
      </c>
      <c r="F41" s="36">
        <f t="shared" si="4"/>
        <v>5.9010416666666673E-4</v>
      </c>
      <c r="G41" s="28"/>
      <c r="H41" s="37">
        <f t="shared" si="3"/>
        <v>3</v>
      </c>
      <c r="I41" s="38">
        <f>IF(F41="DQ",0,IF(F41="","0,00%",IF(F41="DNF","0,00%",LOOKUP(H41,Valeurs!$A$4:$A$43,Valeurs!$C$4:$C$43))))</f>
        <v>4.0000000000000008E-2</v>
      </c>
      <c r="J41" s="39">
        <f>IF(F41="DQ","0",IF(F41="","",IF(F41="DNF","0",LOOKUP(H41,Valeurs!$A$4:'Valeurs'!$A$43,Valeurs!$B$4:'Valeurs'!$B$43))))</f>
        <v>16</v>
      </c>
    </row>
    <row r="42" spans="1:10" x14ac:dyDescent="0.2">
      <c r="A42" s="103" t="str">
        <f>'Ordre de passage'!B7</f>
        <v>30Deux</v>
      </c>
      <c r="B42" s="106" t="str">
        <f>'Ordre de passage'!C7</f>
        <v xml:space="preserve">Pier-Alexis Bell </v>
      </c>
      <c r="C42" s="101"/>
      <c r="D42" s="115">
        <v>6.2199074074074077E-4</v>
      </c>
      <c r="E42" s="115">
        <v>6.1087962962962973E-4</v>
      </c>
      <c r="F42" s="36">
        <f t="shared" si="4"/>
        <v>6.1643518518518525E-4</v>
      </c>
      <c r="G42" s="28"/>
      <c r="H42" s="37">
        <f t="shared" si="3"/>
        <v>6</v>
      </c>
      <c r="I42" s="38">
        <f>IF(F42="DQ",0,IF(F42="","0,00%",IF(F42="DNF","0,00%",LOOKUP(H42,Valeurs!$A$4:$A$43,Valeurs!$C$4:$C$43))))</f>
        <v>0.03</v>
      </c>
      <c r="J42" s="39">
        <f>IF(F42="DQ","0",IF(F42="","",IF(F42="DNF","0",LOOKUP(H42,Valeurs!$A$4:'Valeurs'!$A$43,Valeurs!$B$4:'Valeurs'!$B$43))))</f>
        <v>12</v>
      </c>
    </row>
    <row r="43" spans="1:10" x14ac:dyDescent="0.2">
      <c r="A43" s="103" t="str">
        <f>'Ordre de passage'!B8</f>
        <v>30Deux</v>
      </c>
      <c r="B43" s="106" t="str">
        <f>'Ordre de passage'!C8</f>
        <v>Ève-Marie Bell</v>
      </c>
      <c r="C43" s="101"/>
      <c r="D43" s="115">
        <v>5.4780092592592586E-4</v>
      </c>
      <c r="E43" s="115">
        <v>5.5081018518518521E-4</v>
      </c>
      <c r="F43" s="36">
        <f t="shared" si="4"/>
        <v>5.4930555555555548E-4</v>
      </c>
      <c r="G43" s="28"/>
      <c r="H43" s="37">
        <f t="shared" si="3"/>
        <v>1</v>
      </c>
      <c r="I43" s="38">
        <f>IF(F43="DQ",0,IF(F43="","0,00%",IF(F43="DNF","0,00%",LOOKUP(H43,Valeurs!$A$4:$A$43,Valeurs!$C$4:$C$43))))</f>
        <v>0.05</v>
      </c>
      <c r="J43" s="39">
        <f>IF(F43="DQ","0",IF(F43="","",IF(F43="DNF","0",LOOKUP(H43,Valeurs!$A$4:'Valeurs'!$A$43,Valeurs!$B$4:'Valeurs'!$B$43))))</f>
        <v>20</v>
      </c>
    </row>
    <row r="44" spans="1:10" x14ac:dyDescent="0.2">
      <c r="A44" s="103" t="str">
        <f>'Ordre de passage'!B9</f>
        <v>O'méga</v>
      </c>
      <c r="B44" s="106" t="str">
        <f>'Ordre de passage'!C9</f>
        <v>Émie Lemire</v>
      </c>
      <c r="C44" s="101"/>
      <c r="D44" s="115">
        <v>6.7384259259259253E-4</v>
      </c>
      <c r="E44" s="115">
        <v>6.7129629629629625E-4</v>
      </c>
      <c r="F44" s="36">
        <f t="shared" si="4"/>
        <v>6.7256944444444439E-4</v>
      </c>
      <c r="G44" s="28"/>
      <c r="H44" s="37">
        <f t="shared" si="3"/>
        <v>8</v>
      </c>
      <c r="I44" s="38">
        <f>IF(F44="DQ",0,IF(F44="","0,00%",IF(F44="DNF","0,00%",LOOKUP(H44,Valeurs!$A$4:$A$43,Valeurs!$C$4:$C$43))))</f>
        <v>2.5000000000000001E-2</v>
      </c>
      <c r="J44" s="39">
        <f>IF(F44="DQ","0",IF(F44="","",IF(F44="DNF","0",LOOKUP(H44,Valeurs!$A$4:'Valeurs'!$A$43,Valeurs!$B$4:'Valeurs'!$B$43))))</f>
        <v>10</v>
      </c>
    </row>
    <row r="45" spans="1:10" x14ac:dyDescent="0.2">
      <c r="A45" s="103" t="str">
        <f>'Ordre de passage'!B10</f>
        <v>O'méga</v>
      </c>
      <c r="B45" s="106" t="str">
        <f>'Ordre de passage'!C10</f>
        <v>Kelly-Ann Duquet</v>
      </c>
      <c r="C45" s="101"/>
      <c r="D45" s="116">
        <v>6.0219907407407412E-4</v>
      </c>
      <c r="E45" s="116">
        <v>6.0370370370370363E-4</v>
      </c>
      <c r="F45" s="36">
        <f t="shared" si="4"/>
        <v>6.0295138888888887E-4</v>
      </c>
      <c r="G45" s="28"/>
      <c r="H45" s="37">
        <f t="shared" si="3"/>
        <v>5</v>
      </c>
      <c r="I45" s="38">
        <f>IF(F45="DQ",0,IF(F45="","0,00%",IF(F45="DNF","0,00%",LOOKUP(H45,Valeurs!$A$4:$A$43,Valeurs!$C$4:$C$43))))</f>
        <v>3.2500000000000001E-2</v>
      </c>
      <c r="J45" s="39">
        <f>IF(F45="DQ","0",IF(F45="","",IF(F45="DNF","0",LOOKUP(H45,Valeurs!$A$4:'Valeurs'!$A$43,Valeurs!$B$4:'Valeurs'!$B$43))))</f>
        <v>13</v>
      </c>
    </row>
    <row r="46" spans="1:10" x14ac:dyDescent="0.2">
      <c r="A46" s="103" t="str">
        <f>'Ordre de passage'!B11</f>
        <v>O'méga</v>
      </c>
      <c r="B46" s="106" t="str">
        <f>'Ordre de passage'!C11</f>
        <v>Youssef Oulhaj</v>
      </c>
      <c r="C46" s="101"/>
      <c r="D46" s="441" t="s">
        <v>199</v>
      </c>
      <c r="E46" s="441" t="s">
        <v>199</v>
      </c>
      <c r="F46" s="36" t="str">
        <f t="shared" si="4"/>
        <v>DQ</v>
      </c>
      <c r="G46" s="28"/>
      <c r="H46" s="37" t="str">
        <f t="shared" si="3"/>
        <v>DQ</v>
      </c>
      <c r="I46" s="38">
        <f>IF(F46="DQ",0,IF(F46="","0,00%",IF(F46="DNF","0,00%",LOOKUP(H46,Valeurs!$A$4:$A$43,Valeurs!$C$4:$C$43))))</f>
        <v>0</v>
      </c>
      <c r="J46" s="39" t="str">
        <f>IF(F46="DQ","0",IF(F46="","",IF(F46="DNF","0",LOOKUP(H46,Valeurs!$A$4:'Valeurs'!$A$43,Valeurs!$B$4:'Valeurs'!$B$43))))</f>
        <v>0</v>
      </c>
    </row>
    <row r="47" spans="1:10" x14ac:dyDescent="0.2">
      <c r="A47" s="103" t="str">
        <f>'Ordre de passage'!B12</f>
        <v>O'méga</v>
      </c>
      <c r="B47" s="106" t="str">
        <f>'Ordre de passage'!C12</f>
        <v>Noémy Clément</v>
      </c>
      <c r="C47" s="101"/>
      <c r="D47" s="116">
        <v>5.8252314814814809E-4</v>
      </c>
      <c r="E47" s="116">
        <v>5.84837962962963E-4</v>
      </c>
      <c r="F47" s="36">
        <f t="shared" si="4"/>
        <v>5.836805555555556E-4</v>
      </c>
      <c r="G47" s="28"/>
      <c r="H47" s="37">
        <f t="shared" si="3"/>
        <v>2</v>
      </c>
      <c r="I47" s="38">
        <f>IF(F47="DQ",0,IF(F47="","0,00%",IF(F47="DNF","0,00%",LOOKUP(H47,Valeurs!$A$4:$A$43,Valeurs!$C$4:$C$43))))</f>
        <v>4.5000000000000005E-2</v>
      </c>
      <c r="J47" s="39">
        <f>IF(F47="DQ","0",IF(F47="","",IF(F47="DNF","0",LOOKUP(H47,Valeurs!$A$4:'Valeurs'!$A$43,Valeurs!$B$4:'Valeurs'!$B$43))))</f>
        <v>18</v>
      </c>
    </row>
    <row r="48" spans="1:10" x14ac:dyDescent="0.2">
      <c r="A48" s="103">
        <f>'Ordre de passage'!B13</f>
        <v>0</v>
      </c>
      <c r="B48" s="106">
        <f>'Ordre de passage'!C13</f>
        <v>0</v>
      </c>
      <c r="C48" s="101"/>
      <c r="D48" s="116"/>
      <c r="E48" s="116"/>
      <c r="F48" s="36" t="str">
        <f t="shared" si="4"/>
        <v/>
      </c>
      <c r="G48" s="28"/>
      <c r="H48" s="37" t="str">
        <f t="shared" si="3"/>
        <v/>
      </c>
      <c r="I48" s="38" t="str">
        <f>IF(F48="DQ",0,IF(F48="","0,00%",IF(F48="DNF","0,00%",LOOKUP(H48,Valeurs!$A$4:$A$43,Valeurs!$C$4:$C$43))))</f>
        <v>0,00%</v>
      </c>
      <c r="J48" s="39" t="str">
        <f>IF(F48="DQ","0",IF(F48="","",IF(F48="DNF","0",LOOKUP(H48,Valeurs!$A$4:'Valeurs'!$A$43,Valeurs!$B$4:'Valeurs'!$B$43))))</f>
        <v/>
      </c>
    </row>
    <row r="49" spans="1:10" x14ac:dyDescent="0.2">
      <c r="A49" s="103">
        <f>'Ordre de passage'!B14</f>
        <v>0</v>
      </c>
      <c r="B49" s="106">
        <f>'Ordre de passage'!C14</f>
        <v>0</v>
      </c>
      <c r="C49" s="101"/>
      <c r="D49" s="116"/>
      <c r="E49" s="115"/>
      <c r="F49" s="36" t="str">
        <f t="shared" si="4"/>
        <v/>
      </c>
      <c r="G49" s="28"/>
      <c r="H49" s="37" t="str">
        <f t="shared" si="3"/>
        <v/>
      </c>
      <c r="I49" s="38" t="str">
        <f>IF(F49="DQ",0,IF(F49="","0,00%",IF(F49="DNF","0,00%",LOOKUP(H49,Valeurs!$A$4:$A$43,Valeurs!$C$4:$C$43))))</f>
        <v>0,00%</v>
      </c>
      <c r="J49" s="39" t="str">
        <f>IF(F49="DQ","0",IF(F49="","",IF(F49="DNF","0",LOOKUP(H49,Valeurs!$A$4:'Valeurs'!$A$43,Valeurs!$B$4:'Valeurs'!$B$43))))</f>
        <v/>
      </c>
    </row>
    <row r="50" spans="1:10" x14ac:dyDescent="0.2">
      <c r="A50" s="103">
        <f>'Ordre de passage'!B15</f>
        <v>0</v>
      </c>
      <c r="B50" s="106">
        <f>'Ordre de passage'!C15</f>
        <v>0</v>
      </c>
      <c r="C50" s="101"/>
      <c r="D50" s="116"/>
      <c r="E50" s="115"/>
      <c r="F50" s="36" t="str">
        <f t="shared" si="4"/>
        <v/>
      </c>
      <c r="G50" s="28"/>
      <c r="H50" s="37" t="str">
        <f t="shared" si="3"/>
        <v/>
      </c>
      <c r="I50" s="38" t="str">
        <f>IF(F50="DQ",0,IF(F50="","0,00%",IF(F50="DNF","0,00%",LOOKUP(H50,Valeurs!$A$4:$A$43,Valeurs!$C$4:$C$43))))</f>
        <v>0,00%</v>
      </c>
      <c r="J50" s="39" t="str">
        <f>IF(F50="DQ","0",IF(F50="","",IF(F50="DNF","0",LOOKUP(H50,Valeurs!$A$4:'Valeurs'!$A$43,Valeurs!$B$4:'Valeurs'!$B$43))))</f>
        <v/>
      </c>
    </row>
    <row r="51" spans="1:10" x14ac:dyDescent="0.2">
      <c r="A51" s="103">
        <f>'Ordre de passage'!B16</f>
        <v>0</v>
      </c>
      <c r="B51" s="106">
        <f>'Ordre de passage'!C16</f>
        <v>0</v>
      </c>
      <c r="C51" s="101"/>
      <c r="D51" s="116"/>
      <c r="E51" s="116"/>
      <c r="F51" s="36" t="str">
        <f t="shared" si="4"/>
        <v/>
      </c>
      <c r="G51" s="28"/>
      <c r="H51" s="37" t="str">
        <f t="shared" si="3"/>
        <v/>
      </c>
      <c r="I51" s="38" t="str">
        <f>IF(F51="DQ",0,IF(F51="","0,00%",IF(F51="DNF","0,00%",LOOKUP(H51,Valeurs!$A$4:$A$43,Valeurs!$C$4:$C$43))))</f>
        <v>0,00%</v>
      </c>
      <c r="J51" s="39" t="str">
        <f>IF(F51="DQ","0",IF(F51="","",IF(F51="DNF","0",LOOKUP(H51,Valeurs!$A$4:'Valeurs'!$A$43,Valeurs!$B$4:'Valeurs'!$B$43))))</f>
        <v/>
      </c>
    </row>
    <row r="52" spans="1:10" x14ac:dyDescent="0.2">
      <c r="A52" s="103">
        <f>'Ordre de passage'!B17</f>
        <v>0</v>
      </c>
      <c r="B52" s="106">
        <f>'Ordre de passage'!C17</f>
        <v>0</v>
      </c>
      <c r="C52" s="101"/>
      <c r="D52" s="116"/>
      <c r="E52" s="116"/>
      <c r="F52" s="36" t="str">
        <f t="shared" si="4"/>
        <v/>
      </c>
      <c r="G52" s="28"/>
      <c r="H52" s="37" t="str">
        <f t="shared" si="3"/>
        <v/>
      </c>
      <c r="I52" s="38" t="str">
        <f>IF(F52="DQ",0,IF(F52="","0,00%",IF(F52="DNF","0,00%",LOOKUP(H52,Valeurs!$A$4:$A$43,Valeurs!$C$4:$C$43))))</f>
        <v>0,00%</v>
      </c>
      <c r="J52" s="39" t="str">
        <f>IF(F52="DQ","0",IF(F52="","",IF(F52="DNF","0",LOOKUP(H52,Valeurs!$A$4:'Valeurs'!$A$43,Valeurs!$B$4:'Valeurs'!$B$43))))</f>
        <v/>
      </c>
    </row>
    <row r="53" spans="1:10" x14ac:dyDescent="0.2">
      <c r="A53" s="103">
        <f>'Ordre de passage'!B18</f>
        <v>0</v>
      </c>
      <c r="B53" s="106">
        <f>'Ordre de passage'!C18</f>
        <v>0</v>
      </c>
      <c r="C53" s="101"/>
      <c r="D53" s="115"/>
      <c r="E53" s="115"/>
      <c r="F53" s="36" t="str">
        <f t="shared" si="4"/>
        <v/>
      </c>
      <c r="G53" s="28"/>
      <c r="H53" s="37" t="str">
        <f t="shared" si="3"/>
        <v/>
      </c>
      <c r="I53" s="38" t="str">
        <f>IF(F53="DQ",0,IF(F53="","0,00%",IF(F53="DNF","0,00%",LOOKUP(H53,Valeurs!$A$4:$A$43,Valeurs!$C$4:$C$43))))</f>
        <v>0,00%</v>
      </c>
      <c r="J53" s="39" t="str">
        <f>IF(F53="DQ","0",IF(F53="","",IF(F53="DNF","0",LOOKUP(H53,Valeurs!$A$4:'Valeurs'!$A$43,Valeurs!$B$4:'Valeurs'!$B$43))))</f>
        <v/>
      </c>
    </row>
    <row r="54" spans="1:10" x14ac:dyDescent="0.2">
      <c r="A54" s="103">
        <f>'Ordre de passage'!B19</f>
        <v>0</v>
      </c>
      <c r="B54" s="106">
        <f>'Ordre de passage'!C19</f>
        <v>0</v>
      </c>
      <c r="C54" s="101"/>
      <c r="D54" s="116"/>
      <c r="E54" s="116"/>
      <c r="F54" s="36" t="str">
        <f t="shared" si="4"/>
        <v/>
      </c>
      <c r="G54" s="28"/>
      <c r="H54" s="37" t="str">
        <f t="shared" si="3"/>
        <v/>
      </c>
      <c r="I54" s="38" t="str">
        <f>IF(F54="DQ",0,IF(F54="","0,00%",IF(F54="DNF","0,00%",LOOKUP(H54,Valeurs!$A$4:$A$43,Valeurs!$C$4:$C$43))))</f>
        <v>0,00%</v>
      </c>
      <c r="J54" s="39" t="str">
        <f>IF(F54="DQ","0",IF(F54="","",IF(F54="DNF","0",LOOKUP(H54,Valeurs!$A$4:'Valeurs'!$A$43,Valeurs!$B$4:'Valeurs'!$B$43))))</f>
        <v/>
      </c>
    </row>
    <row r="55" spans="1:10" x14ac:dyDescent="0.2">
      <c r="A55" s="103">
        <f>'Ordre de passage'!B26</f>
        <v>0</v>
      </c>
      <c r="B55" s="106">
        <f>'Ordre de passage'!C26</f>
        <v>0</v>
      </c>
      <c r="C55" s="101"/>
      <c r="D55" s="115"/>
      <c r="E55" s="115"/>
      <c r="F55" s="36" t="str">
        <f t="shared" si="4"/>
        <v/>
      </c>
      <c r="G55" s="28"/>
      <c r="H55" s="37" t="str">
        <f t="shared" si="3"/>
        <v/>
      </c>
      <c r="I55" s="38" t="str">
        <f>IF(F55="DQ",0,IF(F55="","0,00%",IF(F55="DNF","0,00%",LOOKUP(H55,Valeurs!$A$4:$A$43,Valeurs!$C$4:$C$43))))</f>
        <v>0,00%</v>
      </c>
      <c r="J55" s="39" t="str">
        <f>IF(F55="DQ","0",IF(F55="","",IF(F55="DNF","0",LOOKUP(H55,Valeurs!$A$4:'Valeurs'!$A$43,Valeurs!$B$4:'Valeurs'!$B$43))))</f>
        <v/>
      </c>
    </row>
    <row r="56" spans="1:10" x14ac:dyDescent="0.2">
      <c r="A56" s="103">
        <f>'Ordre de passage'!B27</f>
        <v>0</v>
      </c>
      <c r="B56" s="106">
        <f>'Ordre de passage'!C27</f>
        <v>0</v>
      </c>
      <c r="C56" s="101"/>
      <c r="D56" s="115"/>
      <c r="E56" s="115"/>
      <c r="F56" s="36" t="str">
        <f t="shared" si="4"/>
        <v/>
      </c>
      <c r="G56" s="28"/>
      <c r="H56" s="37" t="str">
        <f t="shared" si="3"/>
        <v/>
      </c>
      <c r="I56" s="38" t="str">
        <f>IF(F56="DQ",0,IF(F56="","0,00%",IF(F56="DNF","0,00%",LOOKUP(H56,Valeurs!$A$4:$A$43,Valeurs!$C$4:$C$43))))</f>
        <v>0,00%</v>
      </c>
      <c r="J56" s="39" t="str">
        <f>IF(F56="DQ","0",IF(F56="","",IF(F56="DNF","0",LOOKUP(H56,Valeurs!$A$4:'Valeurs'!$A$43,Valeurs!$B$4:'Valeurs'!$B$43))))</f>
        <v/>
      </c>
    </row>
    <row r="57" spans="1:10" x14ac:dyDescent="0.2">
      <c r="A57" s="103">
        <f>'Ordre de passage'!B28</f>
        <v>0</v>
      </c>
      <c r="B57" s="106">
        <f>'Ordre de passage'!C28</f>
        <v>0</v>
      </c>
      <c r="C57" s="101"/>
      <c r="D57" s="115"/>
      <c r="E57" s="115"/>
      <c r="F57" s="36" t="str">
        <f t="shared" si="4"/>
        <v/>
      </c>
      <c r="G57" s="28"/>
      <c r="H57" s="37" t="str">
        <f t="shared" si="3"/>
        <v/>
      </c>
      <c r="I57" s="38" t="str">
        <f>IF(F57="DQ",0,IF(F57="","0,00%",IF(F57="DNF","0,00%",LOOKUP(H57,Valeurs!$A$4:$A$43,Valeurs!$C$4:$C$43))))</f>
        <v>0,00%</v>
      </c>
      <c r="J57" s="39" t="str">
        <f>IF(F57="DQ","0",IF(F57="","",IF(F57="DNF","0",LOOKUP(H57,Valeurs!$A$4:'Valeurs'!$A$43,Valeurs!$B$4:'Valeurs'!$B$43))))</f>
        <v/>
      </c>
    </row>
    <row r="58" spans="1:10" x14ac:dyDescent="0.2">
      <c r="A58" s="103">
        <f>'Ordre de passage'!B29</f>
        <v>0</v>
      </c>
      <c r="B58" s="106">
        <f>'Ordre de passage'!C29</f>
        <v>0</v>
      </c>
      <c r="C58" s="101"/>
      <c r="D58" s="115"/>
      <c r="E58" s="115"/>
      <c r="F58" s="36" t="str">
        <f t="shared" si="4"/>
        <v/>
      </c>
      <c r="G58" s="28"/>
      <c r="H58" s="37" t="str">
        <f t="shared" si="3"/>
        <v/>
      </c>
      <c r="I58" s="38" t="str">
        <f>IF(F58="DQ",0,IF(F58="","0,00%",IF(F58="DNF","0,00%",LOOKUP(H58,Valeurs!$A$4:$A$43,Valeurs!$C$4:$C$43))))</f>
        <v>0,00%</v>
      </c>
      <c r="J58" s="39" t="str">
        <f>IF(F58="DQ","0",IF(F58="","",IF(F58="DNF","0",LOOKUP(H58,Valeurs!$A$4:'Valeurs'!$A$43,Valeurs!$B$4:'Valeurs'!$B$43))))</f>
        <v/>
      </c>
    </row>
    <row r="59" spans="1:10" x14ac:dyDescent="0.2">
      <c r="A59" s="103">
        <f>'Ordre de passage'!B30</f>
        <v>0</v>
      </c>
      <c r="B59" s="106">
        <f>'Ordre de passage'!C30</f>
        <v>0</v>
      </c>
      <c r="C59" s="101"/>
      <c r="D59" s="115"/>
      <c r="E59" s="115"/>
      <c r="F59" s="36" t="str">
        <f t="shared" si="4"/>
        <v/>
      </c>
      <c r="G59" s="28"/>
      <c r="H59" s="37" t="str">
        <f t="shared" si="3"/>
        <v/>
      </c>
      <c r="I59" s="38" t="str">
        <f>IF(F59="DQ",0,IF(F59="","0,00%",IF(F59="DNF","0,00%",LOOKUP(H59,Valeurs!$A$4:$A$43,Valeurs!$C$4:$C$43))))</f>
        <v>0,00%</v>
      </c>
      <c r="J59" s="39" t="str">
        <f>IF(F59="DQ","0",IF(F59="","",IF(F59="DNF","0",LOOKUP(H59,Valeurs!$A$4:'Valeurs'!$A$43,Valeurs!$B$4:'Valeurs'!$B$43))))</f>
        <v/>
      </c>
    </row>
    <row r="60" spans="1:10" hidden="1" x14ac:dyDescent="0.2">
      <c r="A60" s="103">
        <f>'Ordre de passage'!B31</f>
        <v>0</v>
      </c>
      <c r="B60" s="106">
        <f>'Ordre de passage'!C31</f>
        <v>0</v>
      </c>
      <c r="C60" s="101"/>
      <c r="D60" s="115"/>
      <c r="E60" s="115"/>
      <c r="F60" s="36" t="str">
        <f t="shared" si="4"/>
        <v/>
      </c>
      <c r="G60" s="28"/>
      <c r="H60" s="37" t="str">
        <f t="shared" si="3"/>
        <v/>
      </c>
      <c r="I60" s="38" t="str">
        <f>IF(F60="DQ",0,IF(F60="","0,00%",IF(F60="DNF","0,00%",LOOKUP(H60,Valeurs!$A$4:$A$43,Valeurs!$C$4:$C$43))))</f>
        <v>0,00%</v>
      </c>
      <c r="J60" s="39" t="str">
        <f>IF(F60="DQ","0",IF(F60="","",IF(F60="DNF","0",LOOKUP(H60,Valeurs!$A$4:'Valeurs'!$A$43,Valeurs!$B$4:'Valeurs'!$B$43))))</f>
        <v/>
      </c>
    </row>
    <row r="61" spans="1:10" hidden="1" x14ac:dyDescent="0.2">
      <c r="A61" s="103" t="e">
        <f>'Ordre de passage'!#REF!</f>
        <v>#REF!</v>
      </c>
      <c r="B61" s="106" t="e">
        <f>'Ordre de passage'!#REF!</f>
        <v>#REF!</v>
      </c>
      <c r="C61" s="101"/>
      <c r="D61" s="115"/>
      <c r="E61" s="115"/>
      <c r="F61" s="36" t="str">
        <f t="shared" si="4"/>
        <v/>
      </c>
      <c r="G61" s="28"/>
      <c r="H61" s="37" t="str">
        <f t="shared" si="3"/>
        <v/>
      </c>
      <c r="I61" s="38" t="str">
        <f>IF(F61="DQ",0,IF(F61="","0,00%",IF(F61="DNF","0,00%",LOOKUP(H61,Valeurs!$A$4:$A$43,Valeurs!$C$4:$C$43))))</f>
        <v>0,00%</v>
      </c>
      <c r="J61" s="39" t="str">
        <f>IF(F61="DQ","0",IF(F61="","",IF(F61="DNF","0",LOOKUP(H61,Valeurs!$A$4:'Valeurs'!$A$43,Valeurs!$B$4:'Valeurs'!$B$43))))</f>
        <v/>
      </c>
    </row>
    <row r="62" spans="1:10" hidden="1" x14ac:dyDescent="0.2">
      <c r="A62" s="103" t="e">
        <f>'Ordre de passage'!#REF!</f>
        <v>#REF!</v>
      </c>
      <c r="B62" s="106" t="e">
        <f>'Ordre de passage'!#REF!</f>
        <v>#REF!</v>
      </c>
      <c r="C62" s="101"/>
      <c r="D62" s="115"/>
      <c r="E62" s="115"/>
      <c r="F62" s="36" t="str">
        <f t="shared" si="4"/>
        <v/>
      </c>
      <c r="G62" s="28"/>
      <c r="H62" s="37" t="str">
        <f t="shared" si="3"/>
        <v/>
      </c>
      <c r="I62" s="38" t="str">
        <f>IF(F62="DQ",0,IF(F62="","0,00%",IF(F62="DNF","0,00%",LOOKUP(H62,Valeurs!$A$4:$A$43,Valeurs!$C$4:$C$43))))</f>
        <v>0,00%</v>
      </c>
      <c r="J62" s="39" t="str">
        <f>IF(F62="DQ","0",IF(F62="","",IF(F62="DNF","0",LOOKUP(H62,Valeurs!$A$4:'Valeurs'!$A$43,Valeurs!$B$4:'Valeurs'!$B$43))))</f>
        <v/>
      </c>
    </row>
    <row r="63" spans="1:10" hidden="1" x14ac:dyDescent="0.2">
      <c r="A63" s="103" t="e">
        <f>'Ordre de passage'!#REF!</f>
        <v>#REF!</v>
      </c>
      <c r="B63" s="106" t="e">
        <f>'Ordre de passage'!#REF!</f>
        <v>#REF!</v>
      </c>
      <c r="C63" s="101"/>
      <c r="D63" s="115"/>
      <c r="E63" s="115"/>
      <c r="F63" s="36" t="str">
        <f t="shared" si="4"/>
        <v/>
      </c>
      <c r="G63" s="28"/>
      <c r="H63" s="37" t="str">
        <f t="shared" si="3"/>
        <v/>
      </c>
      <c r="I63" s="38" t="str">
        <f>IF(F63="DQ",0,IF(F63="","0,00%",IF(F63="DNF","0,00%",LOOKUP(H63,Valeurs!$A$4:$A$43,Valeurs!$C$4:$C$43))))</f>
        <v>0,00%</v>
      </c>
      <c r="J63" s="39" t="str">
        <f>IF(F63="DQ","0",IF(F63="","",IF(F63="DNF","0",LOOKUP(H63,Valeurs!$A$4:'Valeurs'!$A$43,Valeurs!$B$4:'Valeurs'!$B$43))))</f>
        <v/>
      </c>
    </row>
    <row r="64" spans="1:10" hidden="1" x14ac:dyDescent="0.2">
      <c r="A64" s="103" t="e">
        <f>'Ordre de passage'!#REF!</f>
        <v>#REF!</v>
      </c>
      <c r="B64" s="106" t="e">
        <f>'Ordre de passage'!#REF!</f>
        <v>#REF!</v>
      </c>
      <c r="C64" s="101"/>
      <c r="D64" s="115"/>
      <c r="E64" s="115"/>
      <c r="F64" s="36" t="str">
        <f t="shared" si="4"/>
        <v/>
      </c>
      <c r="G64" s="28"/>
      <c r="H64" s="37" t="str">
        <f t="shared" si="3"/>
        <v/>
      </c>
      <c r="I64" s="38" t="str">
        <f>IF(F64="DQ",0,IF(F64="","0,00%",IF(F64="DNF","0,00%",LOOKUP(H64,Valeurs!$A$4:$A$43,Valeurs!$C$4:$C$43))))</f>
        <v>0,00%</v>
      </c>
      <c r="J64" s="39" t="str">
        <f>IF(F64="DQ","0",IF(F64="","",IF(F64="DNF","0",LOOKUP(H64,Valeurs!$A$4:'Valeurs'!$A$43,Valeurs!$B$4:'Valeurs'!$B$43))))</f>
        <v/>
      </c>
    </row>
    <row r="65" spans="1:10" hidden="1" x14ac:dyDescent="0.2">
      <c r="A65" s="103" t="e">
        <f>'Ordre de passage'!#REF!</f>
        <v>#REF!</v>
      </c>
      <c r="B65" s="106" t="e">
        <f>'Ordre de passage'!#REF!</f>
        <v>#REF!</v>
      </c>
      <c r="C65" s="101"/>
      <c r="D65" s="115"/>
      <c r="E65" s="115"/>
      <c r="F65" s="36" t="str">
        <f t="shared" si="4"/>
        <v/>
      </c>
      <c r="G65" s="28"/>
      <c r="H65" s="37" t="str">
        <f t="shared" si="3"/>
        <v/>
      </c>
      <c r="I65" s="38" t="str">
        <f>IF(F65="DQ",0,IF(F65="","0,00%",IF(F65="DNF","0,00%",LOOKUP(H65,Valeurs!$A$4:$A$43,Valeurs!$C$4:$C$43))))</f>
        <v>0,00%</v>
      </c>
      <c r="J65" s="39" t="str">
        <f>IF(F65="DQ","0",IF(F65="","",IF(F65="DNF","0",LOOKUP(H65,Valeurs!$A$4:'Valeurs'!$A$43,Valeurs!$B$4:'Valeurs'!$B$43))))</f>
        <v/>
      </c>
    </row>
    <row r="66" spans="1:10" hidden="1" x14ac:dyDescent="0.2">
      <c r="A66" s="103" t="e">
        <f>'Ordre de passage'!#REF!</f>
        <v>#REF!</v>
      </c>
      <c r="B66" s="106" t="e">
        <f>'Ordre de passage'!#REF!</f>
        <v>#REF!</v>
      </c>
      <c r="C66" s="101"/>
      <c r="D66" s="115"/>
      <c r="E66" s="115"/>
      <c r="F66" s="36" t="str">
        <f t="shared" si="4"/>
        <v/>
      </c>
      <c r="G66" s="28"/>
      <c r="H66" s="37" t="str">
        <f t="shared" si="3"/>
        <v/>
      </c>
      <c r="I66" s="38" t="str">
        <f>IF(F66="DQ",0,IF(F66="","0,00%",IF(F66="DNF","0,00%",LOOKUP(H66,Valeurs!$A$4:$A$43,Valeurs!$C$4:$C$43))))</f>
        <v>0,00%</v>
      </c>
      <c r="J66" s="39" t="str">
        <f>IF(F66="DQ","0",IF(F66="","",IF(F66="DNF","0",LOOKUP(H66,Valeurs!$A$4:'Valeurs'!$A$43,Valeurs!$B$4:'Valeurs'!$B$43))))</f>
        <v/>
      </c>
    </row>
    <row r="67" spans="1:10" hidden="1" x14ac:dyDescent="0.2">
      <c r="A67" s="103" t="e">
        <f>'Ordre de passage'!#REF!</f>
        <v>#REF!</v>
      </c>
      <c r="B67" s="106" t="e">
        <f>'Ordre de passage'!#REF!</f>
        <v>#REF!</v>
      </c>
      <c r="C67" s="101"/>
      <c r="D67" s="115"/>
      <c r="E67" s="115"/>
      <c r="F67" s="36" t="str">
        <f t="shared" si="4"/>
        <v/>
      </c>
      <c r="G67" s="28"/>
      <c r="H67" s="37" t="str">
        <f t="shared" si="3"/>
        <v/>
      </c>
      <c r="I67" s="38" t="str">
        <f>IF(F67="DQ",0,IF(F67="","0,00%",IF(F67="DNF","0,00%",LOOKUP(H67,Valeurs!$A$4:$A$43,Valeurs!$C$4:$C$43))))</f>
        <v>0,00%</v>
      </c>
      <c r="J67" s="39" t="str">
        <f>IF(F67="DQ","0",IF(F67="","",IF(F67="DNF","0",LOOKUP(H67,Valeurs!$A$4:'Valeurs'!$A$43,Valeurs!$B$4:'Valeurs'!$B$43))))</f>
        <v/>
      </c>
    </row>
    <row r="68" spans="1:10" ht="13.5" hidden="1" thickBot="1" x14ac:dyDescent="0.25">
      <c r="A68" s="104" t="e">
        <f>'Ordre de passage'!#REF!</f>
        <v>#REF!</v>
      </c>
      <c r="B68" s="107" t="e">
        <f>'Ordre de passage'!#REF!</f>
        <v>#REF!</v>
      </c>
      <c r="C68" s="101"/>
      <c r="D68" s="117"/>
      <c r="E68" s="117"/>
      <c r="F68" s="43" t="str">
        <f t="shared" si="4"/>
        <v/>
      </c>
      <c r="G68" s="30"/>
      <c r="H68" s="40" t="str">
        <f t="shared" si="3"/>
        <v/>
      </c>
      <c r="I68" s="41" t="str">
        <f>IF(F68="DQ",0,IF(F68="","0,00%",IF(F68="DNF","0,00%",LOOKUP(H68,Valeurs!$A$4:$A$43,Valeurs!$C$4:$C$43))))</f>
        <v>0,00%</v>
      </c>
      <c r="J68" s="118" t="str">
        <f>IF(F68="DQ","0",IF(F68="","",IF(F68="DNF","0",LOOKUP(H68,Valeurs!$A$4:'Valeurs'!$A$43,Valeurs!$B$4:'Valeurs'!$B$43))))</f>
        <v/>
      </c>
    </row>
    <row r="69" spans="1:10" ht="13.5" thickBot="1" x14ac:dyDescent="0.25"/>
    <row r="70" spans="1:10" ht="18" x14ac:dyDescent="0.25">
      <c r="A70" s="493" t="s">
        <v>91</v>
      </c>
      <c r="B70" s="494"/>
      <c r="C70" s="494"/>
      <c r="D70" s="494"/>
      <c r="E70" s="494"/>
      <c r="F70" s="494"/>
      <c r="G70" s="494"/>
      <c r="H70" s="494"/>
      <c r="I70" s="494"/>
      <c r="J70" s="495"/>
    </row>
    <row r="71" spans="1:10" ht="27" thickBot="1" x14ac:dyDescent="0.25">
      <c r="A71" s="496" t="s">
        <v>24</v>
      </c>
      <c r="B71" s="497"/>
      <c r="C71" s="497"/>
      <c r="D71" s="497"/>
      <c r="E71" s="497"/>
      <c r="F71" s="497"/>
      <c r="G71" s="497"/>
      <c r="H71" s="497"/>
      <c r="I71" s="497"/>
      <c r="J71" s="498"/>
    </row>
    <row r="72" spans="1:10" ht="26.25" thickBot="1" x14ac:dyDescent="0.25">
      <c r="A72" s="29" t="s">
        <v>18</v>
      </c>
      <c r="B72" s="22" t="s">
        <v>22</v>
      </c>
      <c r="C72" s="23"/>
      <c r="D72" s="24" t="s">
        <v>19</v>
      </c>
      <c r="E72" s="22" t="s">
        <v>20</v>
      </c>
      <c r="F72" s="25" t="s">
        <v>21</v>
      </c>
      <c r="G72" s="23"/>
      <c r="H72" s="26" t="s">
        <v>5</v>
      </c>
      <c r="I72" s="27" t="s">
        <v>1</v>
      </c>
      <c r="J72" s="27" t="s">
        <v>15</v>
      </c>
    </row>
    <row r="73" spans="1:10" x14ac:dyDescent="0.2">
      <c r="A73" s="102" t="str">
        <f>'Ordre de passage'!B4</f>
        <v>CSRAD</v>
      </c>
      <c r="B73" s="105" t="str">
        <f>'Ordre de passage'!C4</f>
        <v>Rosalie Charpentier</v>
      </c>
      <c r="C73" s="100"/>
      <c r="D73" s="113">
        <v>7.577546296296296E-4</v>
      </c>
      <c r="E73" s="113">
        <v>7.5925925925925911E-4</v>
      </c>
      <c r="F73" s="45">
        <f>IF(D73="DQ","DQ",IF(D73="DNF","DNF",IF(E73="DNF","DNF",IF(D73="","",IF(E73="DQ","DQ",IF(E73="","",AVERAGE(D73:E73)))))))</f>
        <v>7.5850694444444435E-4</v>
      </c>
      <c r="G73" s="44"/>
      <c r="H73" s="52">
        <f t="shared" ref="H73:H102" si="5">IF(F73="DQ","DQ",IF(F73="","",IF(F73="DNF","DNF",RANK(F73,$F$73:$F$102,1))))</f>
        <v>4</v>
      </c>
      <c r="I73" s="47">
        <f>IF(F73="DQ",0,IF(F73="","0,00%",IF(F73="DNF","0,00%",LOOKUP(H73,Valeurs!$A$4:$A$43,Valeurs!$C$4:$C$43))))</f>
        <v>3.4999999999999996E-2</v>
      </c>
      <c r="J73" s="48">
        <f>IF(F73="DQ","0",IF(F73="","",IF(F73="DNF","0",LOOKUP(H73,Valeurs!$A$4:'Valeurs'!$A$43,Valeurs!$B$4:'Valeurs'!$B$43))))</f>
        <v>14</v>
      </c>
    </row>
    <row r="74" spans="1:10" x14ac:dyDescent="0.2">
      <c r="A74" s="103" t="str">
        <f>'Ordre de passage'!B5</f>
        <v>CSRN</v>
      </c>
      <c r="B74" s="106" t="str">
        <f>'Ordre de passage'!C5</f>
        <v>Gabriel Martin</v>
      </c>
      <c r="C74" s="101"/>
      <c r="D74" s="114">
        <v>8.6666666666666663E-4</v>
      </c>
      <c r="E74" s="114">
        <v>8.6585648148148166E-4</v>
      </c>
      <c r="F74" s="36">
        <f t="shared" ref="F74:F102" si="6">IF(D74="DQ","DQ",IF(D74="DNF","DNF",IF(E74="DNF","DNF",IF(D74="","",IF(E74="DQ","DQ",IF(E74="","",AVERAGE(D74:E74)))))))</f>
        <v>8.662615740740742E-4</v>
      </c>
      <c r="G74" s="28"/>
      <c r="H74" s="53">
        <f t="shared" si="5"/>
        <v>7</v>
      </c>
      <c r="I74" s="38">
        <f>IF(F74="DQ",0,IF(F74="","0,00%",IF(F74="DNF","0,00%",LOOKUP(H74,Valeurs!$A$4:$A$43,Valeurs!$C$4:$C$43))))</f>
        <v>2.7500000000000004E-2</v>
      </c>
      <c r="J74" s="39">
        <f>IF(F74="DQ","0",IF(F74="","",IF(F74="DNF","0",LOOKUP(H74,Valeurs!$A$4:'Valeurs'!$A$43,Valeurs!$B$4:'Valeurs'!$B$43))))</f>
        <v>11</v>
      </c>
    </row>
    <row r="75" spans="1:10" x14ac:dyDescent="0.2">
      <c r="A75" s="103" t="str">
        <f>'Ordre de passage'!B6</f>
        <v>SSSL</v>
      </c>
      <c r="B75" s="106" t="str">
        <f>'Ordre de passage'!C6</f>
        <v>Missy Roy</v>
      </c>
      <c r="C75" s="101"/>
      <c r="D75" s="115">
        <v>7.2997685185185177E-4</v>
      </c>
      <c r="E75" s="116">
        <v>7.3055555555555558E-4</v>
      </c>
      <c r="F75" s="36">
        <f t="shared" si="6"/>
        <v>7.3026620370370368E-4</v>
      </c>
      <c r="G75" s="28"/>
      <c r="H75" s="53">
        <f t="shared" si="5"/>
        <v>2</v>
      </c>
      <c r="I75" s="38">
        <f>IF(F75="DQ",0,IF(F75="","0,00%",IF(F75="DNF","0,00%",LOOKUP(H75,Valeurs!$A$4:$A$43,Valeurs!$C$4:$C$43))))</f>
        <v>4.5000000000000005E-2</v>
      </c>
      <c r="J75" s="39">
        <f>IF(F75="DQ","0",IF(F75="","",IF(F75="DNF","0",LOOKUP(H75,Valeurs!$A$4:'Valeurs'!$A$43,Valeurs!$B$4:'Valeurs'!$B$43))))</f>
        <v>18</v>
      </c>
    </row>
    <row r="76" spans="1:10" x14ac:dyDescent="0.2">
      <c r="A76" s="103" t="str">
        <f>'Ordre de passage'!B7</f>
        <v>30Deux</v>
      </c>
      <c r="B76" s="106" t="str">
        <f>'Ordre de passage'!C7</f>
        <v xml:space="preserve">Pier-Alexis Bell </v>
      </c>
      <c r="C76" s="101"/>
      <c r="D76" s="115">
        <v>8.3865740740740743E-4</v>
      </c>
      <c r="E76" s="115">
        <v>8.3796296296296299E-4</v>
      </c>
      <c r="F76" s="36">
        <f t="shared" si="6"/>
        <v>8.3831018518518521E-4</v>
      </c>
      <c r="G76" s="28"/>
      <c r="H76" s="53">
        <f t="shared" si="5"/>
        <v>6</v>
      </c>
      <c r="I76" s="38">
        <f>IF(F76="DQ",0,IF(F76="","0,00%",IF(F76="DNF","0,00%",LOOKUP(H76,Valeurs!$A$4:$A$43,Valeurs!$C$4:$C$43))))</f>
        <v>0.03</v>
      </c>
      <c r="J76" s="39">
        <f>IF(F76="DQ","0",IF(F76="","",IF(F76="DNF","0",LOOKUP(H76,Valeurs!$A$4:'Valeurs'!$A$43,Valeurs!$B$4:'Valeurs'!$B$43))))</f>
        <v>12</v>
      </c>
    </row>
    <row r="77" spans="1:10" x14ac:dyDescent="0.2">
      <c r="A77" s="103" t="str">
        <f>'Ordre de passage'!B8</f>
        <v>30Deux</v>
      </c>
      <c r="B77" s="106" t="str">
        <f>'Ordre de passage'!C8</f>
        <v>Ève-Marie Bell</v>
      </c>
      <c r="C77" s="101"/>
      <c r="D77" s="115">
        <v>7.5868055555555552E-4</v>
      </c>
      <c r="E77" s="115">
        <v>7.5555555555555565E-4</v>
      </c>
      <c r="F77" s="36">
        <f t="shared" si="6"/>
        <v>7.5711805555555558E-4</v>
      </c>
      <c r="G77" s="28"/>
      <c r="H77" s="53">
        <f t="shared" si="5"/>
        <v>3</v>
      </c>
      <c r="I77" s="38">
        <f>IF(F77="DQ",0,IF(F77="","0,00%",IF(F77="DNF","0,00%",LOOKUP(H77,Valeurs!$A$4:$A$43,Valeurs!$C$4:$C$43))))</f>
        <v>4.0000000000000008E-2</v>
      </c>
      <c r="J77" s="39">
        <f>IF(F77="DQ","0",IF(F77="","",IF(F77="DNF","0",LOOKUP(H77,Valeurs!$A$4:'Valeurs'!$A$43,Valeurs!$B$4:'Valeurs'!$B$43))))</f>
        <v>16</v>
      </c>
    </row>
    <row r="78" spans="1:10" x14ac:dyDescent="0.2">
      <c r="A78" s="103" t="str">
        <f>'Ordre de passage'!B9</f>
        <v>O'méga</v>
      </c>
      <c r="B78" s="106" t="str">
        <f>'Ordre de passage'!C9</f>
        <v>Émie Lemire</v>
      </c>
      <c r="C78" s="101"/>
      <c r="D78" s="115">
        <v>9.1828703703703701E-4</v>
      </c>
      <c r="E78" s="115">
        <v>9.1759259259259268E-4</v>
      </c>
      <c r="F78" s="36">
        <f t="shared" si="6"/>
        <v>9.1793981481481479E-4</v>
      </c>
      <c r="G78" s="28"/>
      <c r="H78" s="53">
        <f t="shared" si="5"/>
        <v>8</v>
      </c>
      <c r="I78" s="38">
        <f>IF(F78="DQ",0,IF(F78="","0,00%",IF(F78="DNF","0,00%",LOOKUP(H78,Valeurs!$A$4:$A$43,Valeurs!$C$4:$C$43))))</f>
        <v>2.5000000000000001E-2</v>
      </c>
      <c r="J78" s="39">
        <f>IF(F78="DQ","0",IF(F78="","",IF(F78="DNF","0",LOOKUP(H78,Valeurs!$A$4:'Valeurs'!$A$43,Valeurs!$B$4:'Valeurs'!$B$43))))</f>
        <v>10</v>
      </c>
    </row>
    <row r="79" spans="1:10" x14ac:dyDescent="0.2">
      <c r="A79" s="103" t="str">
        <f>'Ordre de passage'!B10</f>
        <v>O'méga</v>
      </c>
      <c r="B79" s="106" t="str">
        <f>'Ordre de passage'!C10</f>
        <v>Kelly-Ann Duquet</v>
      </c>
      <c r="C79" s="101"/>
      <c r="D79" s="116">
        <v>7.2152777777777764E-4</v>
      </c>
      <c r="E79" s="116">
        <v>7.2013888888888876E-4</v>
      </c>
      <c r="F79" s="36">
        <f t="shared" si="6"/>
        <v>7.208333333333332E-4</v>
      </c>
      <c r="G79" s="28"/>
      <c r="H79" s="53">
        <f t="shared" si="5"/>
        <v>1</v>
      </c>
      <c r="I79" s="38">
        <f>IF(F79="DQ",0,IF(F79="","0,00%",IF(F79="DNF","0,00%",LOOKUP(H79,Valeurs!$A$4:$A$43,Valeurs!$C$4:$C$43))))</f>
        <v>0.05</v>
      </c>
      <c r="J79" s="39">
        <f>IF(F79="DQ","0",IF(F79="","",IF(F79="DNF","0",LOOKUP(H79,Valeurs!$A$4:'Valeurs'!$A$43,Valeurs!$B$4:'Valeurs'!$B$43))))</f>
        <v>20</v>
      </c>
    </row>
    <row r="80" spans="1:10" x14ac:dyDescent="0.2">
      <c r="A80" s="103" t="str">
        <f>'Ordre de passage'!B11</f>
        <v>O'méga</v>
      </c>
      <c r="B80" s="106" t="str">
        <f>'Ordre de passage'!C11</f>
        <v>Youssef Oulhaj</v>
      </c>
      <c r="C80" s="101"/>
      <c r="D80" s="115">
        <v>1.1184027777777778E-3</v>
      </c>
      <c r="E80" s="115">
        <v>1.1140046296296295E-3</v>
      </c>
      <c r="F80" s="36">
        <f t="shared" si="6"/>
        <v>1.1162037037037037E-3</v>
      </c>
      <c r="G80" s="28"/>
      <c r="H80" s="53">
        <f t="shared" si="5"/>
        <v>9</v>
      </c>
      <c r="I80" s="38">
        <f>IF(F80="DQ",0,IF(F80="","0,00%",IF(F80="DNF","0,00%",LOOKUP(H80,Valeurs!$A$4:$A$43,Valeurs!$C$4:$C$43))))</f>
        <v>2.0000000000000004E-2</v>
      </c>
      <c r="J80" s="39">
        <f>IF(F80="DQ","0",IF(F80="","",IF(F80="DNF","0",LOOKUP(H80,Valeurs!$A$4:'Valeurs'!$A$43,Valeurs!$B$4:'Valeurs'!$B$43))))</f>
        <v>8</v>
      </c>
    </row>
    <row r="81" spans="1:10" x14ac:dyDescent="0.2">
      <c r="A81" s="103" t="str">
        <f>'Ordre de passage'!B12</f>
        <v>O'méga</v>
      </c>
      <c r="B81" s="106" t="str">
        <f>'Ordre de passage'!C12</f>
        <v>Noémy Clément</v>
      </c>
      <c r="C81" s="101"/>
      <c r="D81" s="116">
        <v>7.6192129629629624E-4</v>
      </c>
      <c r="E81" s="116">
        <v>7.6168981481481487E-4</v>
      </c>
      <c r="F81" s="36">
        <f t="shared" si="6"/>
        <v>7.618055555555555E-4</v>
      </c>
      <c r="G81" s="28"/>
      <c r="H81" s="53">
        <f t="shared" si="5"/>
        <v>5</v>
      </c>
      <c r="I81" s="38">
        <f>IF(F81="DQ",0,IF(F81="","0,00%",IF(F81="DNF","0,00%",LOOKUP(H81,Valeurs!$A$4:$A$43,Valeurs!$C$4:$C$43))))</f>
        <v>3.2500000000000001E-2</v>
      </c>
      <c r="J81" s="39">
        <f>IF(F81="DQ","0",IF(F81="","",IF(F81="DNF","0",LOOKUP(H81,Valeurs!$A$4:'Valeurs'!$A$43,Valeurs!$B$4:'Valeurs'!$B$43))))</f>
        <v>13</v>
      </c>
    </row>
    <row r="82" spans="1:10" x14ac:dyDescent="0.2">
      <c r="A82" s="103">
        <f>'Ordre de passage'!B13</f>
        <v>0</v>
      </c>
      <c r="B82" s="106">
        <f>'Ordre de passage'!C13</f>
        <v>0</v>
      </c>
      <c r="C82" s="101"/>
      <c r="D82" s="116"/>
      <c r="E82" s="116"/>
      <c r="F82" s="36" t="str">
        <f t="shared" si="6"/>
        <v/>
      </c>
      <c r="G82" s="28"/>
      <c r="H82" s="53" t="str">
        <f t="shared" si="5"/>
        <v/>
      </c>
      <c r="I82" s="38" t="str">
        <f>IF(F82="DQ",0,IF(F82="","0,00%",IF(F82="DNF","0,00%",LOOKUP(H82,Valeurs!$A$4:$A$43,Valeurs!$C$4:$C$43))))</f>
        <v>0,00%</v>
      </c>
      <c r="J82" s="39" t="str">
        <f>IF(F82="DQ","0",IF(F82="","",IF(F82="DNF","0",LOOKUP(H82,Valeurs!$A$4:'Valeurs'!$A$43,Valeurs!$B$4:'Valeurs'!$B$43))))</f>
        <v/>
      </c>
    </row>
    <row r="83" spans="1:10" x14ac:dyDescent="0.2">
      <c r="A83" s="103">
        <f>'Ordre de passage'!B14</f>
        <v>0</v>
      </c>
      <c r="B83" s="106">
        <f>'Ordre de passage'!C14</f>
        <v>0</v>
      </c>
      <c r="C83" s="101"/>
      <c r="D83" s="116"/>
      <c r="E83" s="115"/>
      <c r="F83" s="36" t="str">
        <f t="shared" si="6"/>
        <v/>
      </c>
      <c r="G83" s="28"/>
      <c r="H83" s="53" t="str">
        <f t="shared" si="5"/>
        <v/>
      </c>
      <c r="I83" s="38" t="str">
        <f>IF(F83="DQ",0,IF(F83="","0,00%",IF(F83="DNF","0,00%",LOOKUP(H83,Valeurs!$A$4:$A$43,Valeurs!$C$4:$C$43))))</f>
        <v>0,00%</v>
      </c>
      <c r="J83" s="39" t="str">
        <f>IF(F83="DQ","0",IF(F83="","",IF(F83="DNF","0",LOOKUP(H83,Valeurs!$A$4:'Valeurs'!$A$43,Valeurs!$B$4:'Valeurs'!$B$43))))</f>
        <v/>
      </c>
    </row>
    <row r="84" spans="1:10" x14ac:dyDescent="0.2">
      <c r="A84" s="103">
        <f>'Ordre de passage'!B15</f>
        <v>0</v>
      </c>
      <c r="B84" s="106">
        <f>'Ordre de passage'!C15</f>
        <v>0</v>
      </c>
      <c r="C84" s="101"/>
      <c r="D84" s="116"/>
      <c r="E84" s="115"/>
      <c r="F84" s="36" t="str">
        <f t="shared" si="6"/>
        <v/>
      </c>
      <c r="G84" s="28"/>
      <c r="H84" s="53" t="str">
        <f t="shared" si="5"/>
        <v/>
      </c>
      <c r="I84" s="38" t="str">
        <f>IF(F84="DQ",0,IF(F84="","0,00%",IF(F84="DNF","0,00%",LOOKUP(H84,Valeurs!$A$4:$A$43,Valeurs!$C$4:$C$43))))</f>
        <v>0,00%</v>
      </c>
      <c r="J84" s="39" t="str">
        <f>IF(F84="DQ","0",IF(F84="","",IF(F84="DNF","0",LOOKUP(H84,Valeurs!$A$4:'Valeurs'!$A$43,Valeurs!$B$4:'Valeurs'!$B$43))))</f>
        <v/>
      </c>
    </row>
    <row r="85" spans="1:10" x14ac:dyDescent="0.2">
      <c r="A85" s="103">
        <f>'Ordre de passage'!B16</f>
        <v>0</v>
      </c>
      <c r="B85" s="106">
        <f>'Ordre de passage'!C16</f>
        <v>0</v>
      </c>
      <c r="C85" s="101"/>
      <c r="D85" s="116"/>
      <c r="E85" s="116"/>
      <c r="F85" s="36" t="str">
        <f t="shared" si="6"/>
        <v/>
      </c>
      <c r="G85" s="28"/>
      <c r="H85" s="53" t="str">
        <f t="shared" si="5"/>
        <v/>
      </c>
      <c r="I85" s="38" t="str">
        <f>IF(F85="DQ",0,IF(F85="","0,00%",IF(F85="DNF","0,00%",LOOKUP(H85,Valeurs!$A$4:$A$43,Valeurs!$C$4:$C$43))))</f>
        <v>0,00%</v>
      </c>
      <c r="J85" s="39" t="str">
        <f>IF(F85="DQ","0",IF(F85="","",IF(F85="DNF","0",LOOKUP(H85,Valeurs!$A$4:'Valeurs'!$A$43,Valeurs!$B$4:'Valeurs'!$B$43))))</f>
        <v/>
      </c>
    </row>
    <row r="86" spans="1:10" x14ac:dyDescent="0.2">
      <c r="A86" s="103">
        <f>'Ordre de passage'!B17</f>
        <v>0</v>
      </c>
      <c r="B86" s="106">
        <f>'Ordre de passage'!C17</f>
        <v>0</v>
      </c>
      <c r="C86" s="101"/>
      <c r="D86" s="116"/>
      <c r="E86" s="116"/>
      <c r="F86" s="36" t="str">
        <f t="shared" si="6"/>
        <v/>
      </c>
      <c r="G86" s="28"/>
      <c r="H86" s="53" t="str">
        <f t="shared" si="5"/>
        <v/>
      </c>
      <c r="I86" s="38" t="str">
        <f>IF(F86="DQ",0,IF(F86="","0,00%",IF(F86="DNF","0,00%",LOOKUP(H86,Valeurs!$A$4:$A$43,Valeurs!$C$4:$C$43))))</f>
        <v>0,00%</v>
      </c>
      <c r="J86" s="39" t="str">
        <f>IF(F86="DQ","0",IF(F86="","",IF(F86="DNF","0",LOOKUP(H86,Valeurs!$A$4:'Valeurs'!$A$43,Valeurs!$B$4:'Valeurs'!$B$43))))</f>
        <v/>
      </c>
    </row>
    <row r="87" spans="1:10" x14ac:dyDescent="0.2">
      <c r="A87" s="103">
        <f>'Ordre de passage'!B18</f>
        <v>0</v>
      </c>
      <c r="B87" s="106">
        <f>'Ordre de passage'!C18</f>
        <v>0</v>
      </c>
      <c r="C87" s="101"/>
      <c r="D87" s="115"/>
      <c r="E87" s="115"/>
      <c r="F87" s="36" t="str">
        <f t="shared" si="6"/>
        <v/>
      </c>
      <c r="G87" s="28"/>
      <c r="H87" s="53" t="str">
        <f t="shared" si="5"/>
        <v/>
      </c>
      <c r="I87" s="38" t="str">
        <f>IF(F87="DQ",0,IF(F87="","0,00%",IF(F87="DNF","0,00%",LOOKUP(H87,Valeurs!$A$4:$A$43,Valeurs!$C$4:$C$43))))</f>
        <v>0,00%</v>
      </c>
      <c r="J87" s="39" t="str">
        <f>IF(F87="DQ","0",IF(F87="","",IF(F87="DNF","0",LOOKUP(H87,Valeurs!$A$4:'Valeurs'!$A$43,Valeurs!$B$4:'Valeurs'!$B$43))))</f>
        <v/>
      </c>
    </row>
    <row r="88" spans="1:10" x14ac:dyDescent="0.2">
      <c r="A88" s="103">
        <f>'Ordre de passage'!B19</f>
        <v>0</v>
      </c>
      <c r="B88" s="106">
        <f>'Ordre de passage'!C19</f>
        <v>0</v>
      </c>
      <c r="C88" s="101"/>
      <c r="D88" s="116"/>
      <c r="E88" s="116"/>
      <c r="F88" s="36" t="str">
        <f t="shared" si="6"/>
        <v/>
      </c>
      <c r="G88" s="28"/>
      <c r="H88" s="53" t="str">
        <f t="shared" si="5"/>
        <v/>
      </c>
      <c r="I88" s="38" t="str">
        <f>IF(F88="DQ",0,IF(F88="","0,00%",IF(F88="DNF","0,00%",LOOKUP(H88,Valeurs!$A$4:$A$43,Valeurs!$C$4:$C$43))))</f>
        <v>0,00%</v>
      </c>
      <c r="J88" s="39" t="str">
        <f>IF(F88="DQ","0",IF(F88="","",IF(F88="DNF","0",LOOKUP(H88,Valeurs!$A$4:'Valeurs'!$A$43,Valeurs!$B$4:'Valeurs'!$B$43))))</f>
        <v/>
      </c>
    </row>
    <row r="89" spans="1:10" x14ac:dyDescent="0.2">
      <c r="A89" s="103">
        <f>'Ordre de passage'!B26</f>
        <v>0</v>
      </c>
      <c r="B89" s="106">
        <f>'Ordre de passage'!C26</f>
        <v>0</v>
      </c>
      <c r="C89" s="101"/>
      <c r="D89" s="115"/>
      <c r="E89" s="115"/>
      <c r="F89" s="36" t="str">
        <f t="shared" si="6"/>
        <v/>
      </c>
      <c r="G89" s="28"/>
      <c r="H89" s="53" t="str">
        <f t="shared" si="5"/>
        <v/>
      </c>
      <c r="I89" s="38" t="str">
        <f>IF(F89="DQ",0,IF(F89="","0,00%",IF(F89="DNF","0,00%",LOOKUP(H89,Valeurs!$A$4:$A$43,Valeurs!$C$4:$C$43))))</f>
        <v>0,00%</v>
      </c>
      <c r="J89" s="39" t="str">
        <f>IF(F89="DQ","0",IF(F89="","",IF(F89="DNF","0",LOOKUP(H89,Valeurs!$A$4:'Valeurs'!$A$43,Valeurs!$B$4:'Valeurs'!$B$43))))</f>
        <v/>
      </c>
    </row>
    <row r="90" spans="1:10" x14ac:dyDescent="0.2">
      <c r="A90" s="103">
        <f>'Ordre de passage'!B27</f>
        <v>0</v>
      </c>
      <c r="B90" s="106">
        <f>'Ordre de passage'!C27</f>
        <v>0</v>
      </c>
      <c r="C90" s="101"/>
      <c r="D90" s="115"/>
      <c r="E90" s="115"/>
      <c r="F90" s="36" t="str">
        <f t="shared" si="6"/>
        <v/>
      </c>
      <c r="G90" s="28"/>
      <c r="H90" s="53" t="str">
        <f t="shared" si="5"/>
        <v/>
      </c>
      <c r="I90" s="38" t="str">
        <f>IF(F90="DQ",0,IF(F90="","0,00%",IF(F90="DNF","0,00%",LOOKUP(H90,Valeurs!$A$4:$A$43,Valeurs!$C$4:$C$43))))</f>
        <v>0,00%</v>
      </c>
      <c r="J90" s="39" t="str">
        <f>IF(F90="DQ","0",IF(F90="","",IF(F90="DNF","0",LOOKUP(H90,Valeurs!$A$4:'Valeurs'!$A$43,Valeurs!$B$4:'Valeurs'!$B$43))))</f>
        <v/>
      </c>
    </row>
    <row r="91" spans="1:10" x14ac:dyDescent="0.2">
      <c r="A91" s="103">
        <f>'Ordre de passage'!B28</f>
        <v>0</v>
      </c>
      <c r="B91" s="106">
        <f>'Ordre de passage'!C28</f>
        <v>0</v>
      </c>
      <c r="C91" s="101"/>
      <c r="D91" s="115"/>
      <c r="E91" s="115"/>
      <c r="F91" s="36" t="str">
        <f t="shared" si="6"/>
        <v/>
      </c>
      <c r="G91" s="28"/>
      <c r="H91" s="53" t="str">
        <f t="shared" si="5"/>
        <v/>
      </c>
      <c r="I91" s="38" t="str">
        <f>IF(F91="DQ",0,IF(F91="","0,00%",IF(F91="DNF","0,00%",LOOKUP(H91,Valeurs!$A$4:$A$43,Valeurs!$C$4:$C$43))))</f>
        <v>0,00%</v>
      </c>
      <c r="J91" s="39" t="str">
        <f>IF(F91="DQ","0",IF(F91="","",IF(F91="DNF","0",LOOKUP(H91,Valeurs!$A$4:'Valeurs'!$A$43,Valeurs!$B$4:'Valeurs'!$B$43))))</f>
        <v/>
      </c>
    </row>
    <row r="92" spans="1:10" x14ac:dyDescent="0.2">
      <c r="A92" s="103">
        <f>'Ordre de passage'!B29</f>
        <v>0</v>
      </c>
      <c r="B92" s="106">
        <f>'Ordre de passage'!C29</f>
        <v>0</v>
      </c>
      <c r="C92" s="101"/>
      <c r="D92" s="115"/>
      <c r="E92" s="115"/>
      <c r="F92" s="36" t="str">
        <f t="shared" si="6"/>
        <v/>
      </c>
      <c r="G92" s="28"/>
      <c r="H92" s="53" t="str">
        <f t="shared" si="5"/>
        <v/>
      </c>
      <c r="I92" s="38" t="str">
        <f>IF(F92="DQ",0,IF(F92="","0,00%",IF(F92="DNF","0,00%",LOOKUP(H92,Valeurs!$A$4:$A$43,Valeurs!$C$4:$C$43))))</f>
        <v>0,00%</v>
      </c>
      <c r="J92" s="39" t="str">
        <f>IF(F92="DQ","0",IF(F92="","",IF(F92="DNF","0",LOOKUP(H92,Valeurs!$A$4:'Valeurs'!$A$43,Valeurs!$B$4:'Valeurs'!$B$43))))</f>
        <v/>
      </c>
    </row>
    <row r="93" spans="1:10" x14ac:dyDescent="0.2">
      <c r="A93" s="103">
        <f>'Ordre de passage'!B30</f>
        <v>0</v>
      </c>
      <c r="B93" s="106">
        <f>'Ordre de passage'!C30</f>
        <v>0</v>
      </c>
      <c r="C93" s="101"/>
      <c r="D93" s="115"/>
      <c r="E93" s="115"/>
      <c r="F93" s="36" t="str">
        <f t="shared" si="6"/>
        <v/>
      </c>
      <c r="G93" s="28"/>
      <c r="H93" s="53" t="str">
        <f t="shared" si="5"/>
        <v/>
      </c>
      <c r="I93" s="38" t="str">
        <f>IF(F93="DQ",0,IF(F93="","0,00%",IF(F93="DNF","0,00%",LOOKUP(H93,Valeurs!$A$4:$A$43,Valeurs!$C$4:$C$43))))</f>
        <v>0,00%</v>
      </c>
      <c r="J93" s="39" t="str">
        <f>IF(F93="DQ","0",IF(F93="","",IF(F93="DNF","0",LOOKUP(H93,Valeurs!$A$4:'Valeurs'!$A$43,Valeurs!$B$4:'Valeurs'!$B$43))))</f>
        <v/>
      </c>
    </row>
    <row r="94" spans="1:10" hidden="1" x14ac:dyDescent="0.2">
      <c r="A94" s="103">
        <f>'Ordre de passage'!B31</f>
        <v>0</v>
      </c>
      <c r="B94" s="106">
        <f>'Ordre de passage'!C31</f>
        <v>0</v>
      </c>
      <c r="C94" s="101"/>
      <c r="D94" s="115"/>
      <c r="E94" s="115"/>
      <c r="F94" s="36" t="str">
        <f t="shared" si="6"/>
        <v/>
      </c>
      <c r="G94" s="28"/>
      <c r="H94" s="53" t="str">
        <f t="shared" si="5"/>
        <v/>
      </c>
      <c r="I94" s="38" t="str">
        <f>IF(F94="DQ",0,IF(F94="","0,00%",IF(F94="DNF","0,00%",LOOKUP(H94,Valeurs!$A$4:$A$43,Valeurs!$C$4:$C$43))))</f>
        <v>0,00%</v>
      </c>
      <c r="J94" s="39" t="str">
        <f>IF(F94="DQ","0",IF(F94="","",IF(F94="DNF","0",LOOKUP(H94,Valeurs!$A$4:'Valeurs'!$A$43,Valeurs!$B$4:'Valeurs'!$B$43))))</f>
        <v/>
      </c>
    </row>
    <row r="95" spans="1:10" hidden="1" x14ac:dyDescent="0.2">
      <c r="A95" s="103" t="e">
        <f>'Ordre de passage'!#REF!</f>
        <v>#REF!</v>
      </c>
      <c r="B95" s="106" t="e">
        <f>'Ordre de passage'!#REF!</f>
        <v>#REF!</v>
      </c>
      <c r="C95" s="101"/>
      <c r="D95" s="115"/>
      <c r="E95" s="115"/>
      <c r="F95" s="36" t="str">
        <f t="shared" si="6"/>
        <v/>
      </c>
      <c r="G95" s="28"/>
      <c r="H95" s="53" t="str">
        <f t="shared" si="5"/>
        <v/>
      </c>
      <c r="I95" s="38" t="str">
        <f>IF(F95="DQ",0,IF(F95="","0,00%",IF(F95="DNF","0,00%",LOOKUP(H95,Valeurs!$A$4:$A$43,Valeurs!$C$4:$C$43))))</f>
        <v>0,00%</v>
      </c>
      <c r="J95" s="39" t="str">
        <f>IF(F95="DQ","0",IF(F95="","",IF(F95="DNF","0",LOOKUP(H95,Valeurs!$A$4:'Valeurs'!$A$43,Valeurs!$B$4:'Valeurs'!$B$43))))</f>
        <v/>
      </c>
    </row>
    <row r="96" spans="1:10" hidden="1" x14ac:dyDescent="0.2">
      <c r="A96" s="103" t="e">
        <f>'Ordre de passage'!#REF!</f>
        <v>#REF!</v>
      </c>
      <c r="B96" s="106" t="e">
        <f>'Ordre de passage'!#REF!</f>
        <v>#REF!</v>
      </c>
      <c r="C96" s="101"/>
      <c r="D96" s="115"/>
      <c r="E96" s="115"/>
      <c r="F96" s="36" t="str">
        <f t="shared" si="6"/>
        <v/>
      </c>
      <c r="G96" s="28"/>
      <c r="H96" s="53" t="str">
        <f t="shared" si="5"/>
        <v/>
      </c>
      <c r="I96" s="38" t="str">
        <f>IF(F96="DQ",0,IF(F96="","0,00%",IF(F96="DNF","0,00%",LOOKUP(H96,Valeurs!$A$4:$A$43,Valeurs!$C$4:$C$43))))</f>
        <v>0,00%</v>
      </c>
      <c r="J96" s="39" t="str">
        <f>IF(F96="DQ","0",IF(F96="","",IF(F96="DNF","0",LOOKUP(H96,Valeurs!$A$4:'Valeurs'!$A$43,Valeurs!$B$4:'Valeurs'!$B$43))))</f>
        <v/>
      </c>
    </row>
    <row r="97" spans="1:20" hidden="1" x14ac:dyDescent="0.2">
      <c r="A97" s="103" t="e">
        <f>'Ordre de passage'!#REF!</f>
        <v>#REF!</v>
      </c>
      <c r="B97" s="106" t="e">
        <f>'Ordre de passage'!#REF!</f>
        <v>#REF!</v>
      </c>
      <c r="C97" s="101"/>
      <c r="D97" s="115"/>
      <c r="E97" s="115"/>
      <c r="F97" s="36" t="str">
        <f t="shared" si="6"/>
        <v/>
      </c>
      <c r="G97" s="28"/>
      <c r="H97" s="53" t="str">
        <f t="shared" si="5"/>
        <v/>
      </c>
      <c r="I97" s="38" t="str">
        <f>IF(F97="DQ",0,IF(F97="","0,00%",IF(F97="DNF","0,00%",LOOKUP(H97,Valeurs!$A$4:$A$43,Valeurs!$C$4:$C$43))))</f>
        <v>0,00%</v>
      </c>
      <c r="J97" s="39" t="str">
        <f>IF(F97="DQ","0",IF(F97="","",IF(F97="DNF","0",LOOKUP(H97,Valeurs!$A$4:'Valeurs'!$A$43,Valeurs!$B$4:'Valeurs'!$B$43))))</f>
        <v/>
      </c>
    </row>
    <row r="98" spans="1:20" hidden="1" x14ac:dyDescent="0.2">
      <c r="A98" s="103" t="e">
        <f>'Ordre de passage'!#REF!</f>
        <v>#REF!</v>
      </c>
      <c r="B98" s="106" t="e">
        <f>'Ordre de passage'!#REF!</f>
        <v>#REF!</v>
      </c>
      <c r="C98" s="101"/>
      <c r="D98" s="115"/>
      <c r="E98" s="115"/>
      <c r="F98" s="36" t="str">
        <f t="shared" si="6"/>
        <v/>
      </c>
      <c r="G98" s="28"/>
      <c r="H98" s="53" t="str">
        <f t="shared" si="5"/>
        <v/>
      </c>
      <c r="I98" s="38" t="str">
        <f>IF(F98="DQ",0,IF(F98="","0,00%",IF(F98="DNF","0,00%",LOOKUP(H98,Valeurs!$A$4:$A$43,Valeurs!$C$4:$C$43))))</f>
        <v>0,00%</v>
      </c>
      <c r="J98" s="39" t="str">
        <f>IF(F98="DQ","0",IF(F98="","",IF(F98="DNF","0",LOOKUP(H98,Valeurs!$A$4:'Valeurs'!$A$43,Valeurs!$B$4:'Valeurs'!$B$43))))</f>
        <v/>
      </c>
    </row>
    <row r="99" spans="1:20" hidden="1" x14ac:dyDescent="0.2">
      <c r="A99" s="103" t="e">
        <f>'Ordre de passage'!#REF!</f>
        <v>#REF!</v>
      </c>
      <c r="B99" s="106" t="e">
        <f>'Ordre de passage'!#REF!</f>
        <v>#REF!</v>
      </c>
      <c r="C99" s="101"/>
      <c r="D99" s="115"/>
      <c r="E99" s="115"/>
      <c r="F99" s="36" t="str">
        <f t="shared" si="6"/>
        <v/>
      </c>
      <c r="G99" s="28"/>
      <c r="H99" s="53" t="str">
        <f t="shared" si="5"/>
        <v/>
      </c>
      <c r="I99" s="38" t="str">
        <f>IF(F99="DQ",0,IF(F99="","0,00%",IF(F99="DNF","0,00%",LOOKUP(H99,Valeurs!$A$4:$A$43,Valeurs!$C$4:$C$43))))</f>
        <v>0,00%</v>
      </c>
      <c r="J99" s="39" t="str">
        <f>IF(F99="DQ","0",IF(F99="","",IF(F99="DNF","0",LOOKUP(H99,Valeurs!$A$4:'Valeurs'!$A$43,Valeurs!$B$4:'Valeurs'!$B$43))))</f>
        <v/>
      </c>
    </row>
    <row r="100" spans="1:20" hidden="1" x14ac:dyDescent="0.2">
      <c r="A100" s="103" t="e">
        <f>'Ordre de passage'!#REF!</f>
        <v>#REF!</v>
      </c>
      <c r="B100" s="106" t="e">
        <f>'Ordre de passage'!#REF!</f>
        <v>#REF!</v>
      </c>
      <c r="C100" s="101"/>
      <c r="D100" s="115"/>
      <c r="E100" s="115"/>
      <c r="F100" s="36" t="str">
        <f t="shared" si="6"/>
        <v/>
      </c>
      <c r="G100" s="28"/>
      <c r="H100" s="53" t="str">
        <f t="shared" si="5"/>
        <v/>
      </c>
      <c r="I100" s="38" t="str">
        <f>IF(F100="DQ",0,IF(F100="","0,00%",IF(F100="DNF","0,00%",LOOKUP(H100,Valeurs!$A$4:$A$43,Valeurs!$C$4:$C$43))))</f>
        <v>0,00%</v>
      </c>
      <c r="J100" s="39" t="str">
        <f>IF(F100="DQ","0",IF(F100="","",IF(F100="DNF","0",LOOKUP(H100,Valeurs!$A$4:'Valeurs'!$A$43,Valeurs!$B$4:'Valeurs'!$B$43))))</f>
        <v/>
      </c>
    </row>
    <row r="101" spans="1:20" hidden="1" x14ac:dyDescent="0.2">
      <c r="A101" s="103" t="e">
        <f>'Ordre de passage'!#REF!</f>
        <v>#REF!</v>
      </c>
      <c r="B101" s="106" t="e">
        <f>'Ordre de passage'!#REF!</f>
        <v>#REF!</v>
      </c>
      <c r="C101" s="101"/>
      <c r="D101" s="115"/>
      <c r="E101" s="115"/>
      <c r="F101" s="36" t="str">
        <f t="shared" si="6"/>
        <v/>
      </c>
      <c r="G101" s="28"/>
      <c r="H101" s="53" t="str">
        <f t="shared" si="5"/>
        <v/>
      </c>
      <c r="I101" s="38" t="str">
        <f>IF(F101="DQ",0,IF(F101="","0,00%",IF(F101="DNF","0,00%",LOOKUP(H101,Valeurs!$A$4:$A$43,Valeurs!$C$4:$C$43))))</f>
        <v>0,00%</v>
      </c>
      <c r="J101" s="39" t="str">
        <f>IF(F101="DQ","0",IF(F101="","",IF(F101="DNF","0",LOOKUP(H101,Valeurs!$A$4:'Valeurs'!$A$43,Valeurs!$B$4:'Valeurs'!$B$43))))</f>
        <v/>
      </c>
      <c r="O101" s="31" t="s">
        <v>29</v>
      </c>
    </row>
    <row r="102" spans="1:20" ht="13.5" hidden="1" thickBot="1" x14ac:dyDescent="0.25">
      <c r="A102" s="104" t="e">
        <f>'Ordre de passage'!#REF!</f>
        <v>#REF!</v>
      </c>
      <c r="B102" s="107" t="e">
        <f>'Ordre de passage'!#REF!</f>
        <v>#REF!</v>
      </c>
      <c r="C102" s="101"/>
      <c r="D102" s="117"/>
      <c r="E102" s="117"/>
      <c r="F102" s="43" t="str">
        <f t="shared" si="6"/>
        <v/>
      </c>
      <c r="G102" s="30"/>
      <c r="H102" s="119" t="str">
        <f t="shared" si="5"/>
        <v/>
      </c>
      <c r="I102" s="41" t="str">
        <f>IF(F102="DQ",0,IF(F102="","0,00%",IF(F102="DNF","0,00%",LOOKUP(H102,Valeurs!$A$4:$A$43,Valeurs!$C$4:$C$43))))</f>
        <v>0,00%</v>
      </c>
      <c r="J102" s="118" t="str">
        <f>IF(F102="DQ","0",IF(F102="","",IF(F102="DNF","0",LOOKUP(H102,Valeurs!$A$4:'Valeurs'!$A$43,Valeurs!$B$4:'Valeurs'!$B$43))))</f>
        <v/>
      </c>
    </row>
    <row r="103" spans="1:20" ht="13.5" thickBot="1" x14ac:dyDescent="0.25"/>
    <row r="104" spans="1:20" ht="18" x14ac:dyDescent="0.25">
      <c r="A104" s="488" t="s">
        <v>92</v>
      </c>
      <c r="B104" s="489"/>
      <c r="C104" s="489"/>
      <c r="D104" s="489"/>
      <c r="E104" s="489"/>
      <c r="F104" s="489"/>
      <c r="G104" s="489"/>
      <c r="H104" s="489"/>
      <c r="I104" s="489"/>
      <c r="J104" s="489"/>
      <c r="K104" s="489"/>
      <c r="L104" s="489"/>
      <c r="M104" s="489"/>
      <c r="N104" s="489"/>
      <c r="O104" s="489"/>
      <c r="P104" s="489"/>
      <c r="Q104" s="489"/>
      <c r="R104" s="489"/>
      <c r="S104" s="489"/>
      <c r="T104" s="490"/>
    </row>
    <row r="105" spans="1:20" ht="27" thickBot="1" x14ac:dyDescent="0.25">
      <c r="A105" s="481" t="s">
        <v>25</v>
      </c>
      <c r="B105" s="482"/>
      <c r="C105" s="482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82"/>
      <c r="R105" s="482"/>
      <c r="S105" s="482"/>
      <c r="T105" s="483"/>
    </row>
    <row r="106" spans="1:20" ht="16.5" thickBot="1" x14ac:dyDescent="0.25">
      <c r="A106" s="453" t="s">
        <v>18</v>
      </c>
      <c r="B106" s="453" t="s">
        <v>22</v>
      </c>
      <c r="C106" s="455"/>
      <c r="D106" s="453" t="s">
        <v>5</v>
      </c>
      <c r="E106" s="453" t="s">
        <v>15</v>
      </c>
      <c r="F106" s="453" t="s">
        <v>1</v>
      </c>
      <c r="G106" s="467"/>
      <c r="H106" s="389" t="s">
        <v>0</v>
      </c>
      <c r="I106" s="463" t="s">
        <v>124</v>
      </c>
      <c r="J106" s="463"/>
      <c r="K106" s="463" t="s">
        <v>85</v>
      </c>
      <c r="L106" s="463"/>
      <c r="M106" s="461" t="s">
        <v>125</v>
      </c>
      <c r="N106" s="462"/>
      <c r="O106" s="463" t="s">
        <v>6</v>
      </c>
      <c r="P106" s="463"/>
      <c r="Q106" s="464"/>
      <c r="R106" s="464"/>
      <c r="S106" s="457"/>
      <c r="T106" s="457"/>
    </row>
    <row r="107" spans="1:20" ht="13.5" thickBot="1" x14ac:dyDescent="0.25">
      <c r="A107" s="454"/>
      <c r="B107" s="454"/>
      <c r="C107" s="456"/>
      <c r="D107" s="454"/>
      <c r="E107" s="454"/>
      <c r="F107" s="454"/>
      <c r="G107" s="468"/>
      <c r="H107" s="389">
        <f>SUM(I107,K107,M107,O107,Q10,S107)</f>
        <v>249.5</v>
      </c>
      <c r="I107" s="125">
        <v>87.5</v>
      </c>
      <c r="J107" s="390" t="s">
        <v>5</v>
      </c>
      <c r="K107" s="125">
        <v>72</v>
      </c>
      <c r="L107" s="390" t="s">
        <v>5</v>
      </c>
      <c r="M107" s="125">
        <v>40</v>
      </c>
      <c r="N107" s="390" t="s">
        <v>5</v>
      </c>
      <c r="O107" s="125">
        <v>50</v>
      </c>
      <c r="P107" s="390" t="s">
        <v>5</v>
      </c>
      <c r="Q107" s="365">
        <v>0</v>
      </c>
      <c r="R107" s="386" t="s">
        <v>5</v>
      </c>
      <c r="S107" s="365">
        <v>0</v>
      </c>
      <c r="T107" s="386" t="s">
        <v>5</v>
      </c>
    </row>
    <row r="108" spans="1:20" x14ac:dyDescent="0.2">
      <c r="A108" s="146" t="str">
        <f>'Ordre de passage'!B4</f>
        <v>CSRAD</v>
      </c>
      <c r="B108" s="147" t="str">
        <f>'Ordre de passage'!C4</f>
        <v>Rosalie Charpentier</v>
      </c>
      <c r="C108" s="35"/>
      <c r="D108" s="95">
        <f>IF(H108="","",RANK(H108,$H$108:$H$137))</f>
        <v>4</v>
      </c>
      <c r="E108" s="55">
        <f>IF(H108="","",LOOKUP(D108,Valeurs!$D$4:'Valeurs'!$D$43,Valeurs!$E$4:'Valeurs'!$E$43))</f>
        <v>14</v>
      </c>
      <c r="F108" s="56">
        <f>IF(D108="","0,00%",LOOKUP(D108,Valeurs!$D$4:$D$43,Valeurs!$F$4:$F$43))</f>
        <v>0.13999999999999999</v>
      </c>
      <c r="G108" s="142"/>
      <c r="H108" s="150">
        <f>IF(I108="","",SUM(I108,K108,M108,O108,Q108,S108))</f>
        <v>165.5</v>
      </c>
      <c r="I108" s="126">
        <v>66.5</v>
      </c>
      <c r="J108" s="91">
        <f t="shared" ref="J108:J137" si="7">IF(I108="","",RANK(I108,$I$108:$I$137))</f>
        <v>7</v>
      </c>
      <c r="K108" s="126">
        <v>45</v>
      </c>
      <c r="L108" s="60">
        <f t="shared" ref="L108:L137" si="8">IF(K108="","",RANK(K108,$K$108:$K$137))</f>
        <v>3</v>
      </c>
      <c r="M108" s="126">
        <v>18</v>
      </c>
      <c r="N108" s="60">
        <f t="shared" ref="N108:N137" si="9">IF(M108="","",RANK(M108,$M$108:$M$137))</f>
        <v>8</v>
      </c>
      <c r="O108" s="126">
        <v>36</v>
      </c>
      <c r="P108" s="60">
        <f t="shared" ref="P108:P137" si="10">IF(O108="","",RANK(O108,$O$108:$O$137))</f>
        <v>1</v>
      </c>
      <c r="Q108" s="367">
        <v>0</v>
      </c>
      <c r="R108" s="368">
        <f t="shared" ref="R108:R137" si="11">IF(Q108="","",RANK(Q108,$Q$108:$Q$137))</f>
        <v>1</v>
      </c>
      <c r="S108" s="387">
        <v>0</v>
      </c>
      <c r="T108" s="388">
        <f t="shared" ref="T108:T137" si="12">IF(S108="","",RANK(S108,$S$108:$S$137))</f>
        <v>1</v>
      </c>
    </row>
    <row r="109" spans="1:20" x14ac:dyDescent="0.2">
      <c r="A109" s="109" t="str">
        <f>'Ordre de passage'!B5</f>
        <v>CSRN</v>
      </c>
      <c r="B109" s="110" t="str">
        <f>'Ordre de passage'!C5</f>
        <v>Gabriel Martin</v>
      </c>
      <c r="C109" s="33"/>
      <c r="D109" s="95">
        <f t="shared" ref="D109:D137" si="13">IF(H109="","",RANK(H109,$H$108:$H$137))</f>
        <v>5</v>
      </c>
      <c r="E109" s="55">
        <f>IF(H109="","",LOOKUP(D109,Valeurs!$D$4:'Valeurs'!$D$43,Valeurs!$E$4:'Valeurs'!$E$43))</f>
        <v>13</v>
      </c>
      <c r="F109" s="56">
        <f>IF(D109="","0,00%",LOOKUP(D109,Valeurs!$D$4:$D$43,Valeurs!$F$4:$F$43))</f>
        <v>0.13</v>
      </c>
      <c r="G109" s="142"/>
      <c r="H109" s="150">
        <f>IF(I109="","",SUM(I109,K109,M109,O109,Q109,S109))</f>
        <v>160.5</v>
      </c>
      <c r="I109" s="127">
        <v>73.5</v>
      </c>
      <c r="J109" s="92">
        <f t="shared" si="7"/>
        <v>1</v>
      </c>
      <c r="K109" s="127">
        <v>45</v>
      </c>
      <c r="L109" s="62">
        <f t="shared" si="8"/>
        <v>3</v>
      </c>
      <c r="M109" s="127">
        <v>10</v>
      </c>
      <c r="N109" s="62">
        <f t="shared" si="9"/>
        <v>9</v>
      </c>
      <c r="O109" s="127">
        <v>32</v>
      </c>
      <c r="P109" s="62">
        <f t="shared" si="10"/>
        <v>4</v>
      </c>
      <c r="Q109" s="370">
        <v>0</v>
      </c>
      <c r="R109" s="371">
        <f t="shared" si="11"/>
        <v>1</v>
      </c>
      <c r="S109" s="372">
        <v>0</v>
      </c>
      <c r="T109" s="388">
        <f t="shared" si="12"/>
        <v>1</v>
      </c>
    </row>
    <row r="110" spans="1:20" x14ac:dyDescent="0.2">
      <c r="A110" s="109" t="str">
        <f>'Ordre de passage'!B6</f>
        <v>SSSL</v>
      </c>
      <c r="B110" s="110" t="str">
        <f>'Ordre de passage'!C6</f>
        <v>Missy Roy</v>
      </c>
      <c r="C110" s="33"/>
      <c r="D110" s="95">
        <f t="shared" si="13"/>
        <v>1</v>
      </c>
      <c r="E110" s="55">
        <f>IF(H110="","",LOOKUP(D110,Valeurs!$D$4:'Valeurs'!$D$43,Valeurs!$E$4:'Valeurs'!$E$43))</f>
        <v>20</v>
      </c>
      <c r="F110" s="56">
        <f>IF(D110="","0,00%",LOOKUP(D110,Valeurs!$D$4:$D$43,Valeurs!$F$4:$F$43))</f>
        <v>0.2</v>
      </c>
      <c r="G110" s="142"/>
      <c r="H110" s="150">
        <f t="shared" ref="H110:H137" si="14">IF(I110="","",SUM(I110,K110,M110,O110,Q110,S110))</f>
        <v>183.25</v>
      </c>
      <c r="I110" s="127">
        <v>68.25</v>
      </c>
      <c r="J110" s="92">
        <f t="shared" si="7"/>
        <v>3</v>
      </c>
      <c r="K110" s="127">
        <v>51</v>
      </c>
      <c r="L110" s="62">
        <f t="shared" si="8"/>
        <v>1</v>
      </c>
      <c r="M110" s="127">
        <v>28</v>
      </c>
      <c r="N110" s="62">
        <f t="shared" si="9"/>
        <v>2</v>
      </c>
      <c r="O110" s="127">
        <v>36</v>
      </c>
      <c r="P110" s="62">
        <f t="shared" si="10"/>
        <v>1</v>
      </c>
      <c r="Q110" s="370">
        <v>0</v>
      </c>
      <c r="R110" s="371">
        <f t="shared" si="11"/>
        <v>1</v>
      </c>
      <c r="S110" s="372">
        <v>0</v>
      </c>
      <c r="T110" s="388">
        <f t="shared" si="12"/>
        <v>1</v>
      </c>
    </row>
    <row r="111" spans="1:20" x14ac:dyDescent="0.2">
      <c r="A111" s="109" t="str">
        <f>'Ordre de passage'!B7</f>
        <v>30Deux</v>
      </c>
      <c r="B111" s="110" t="str">
        <f>'Ordre de passage'!C7</f>
        <v xml:space="preserve">Pier-Alexis Bell </v>
      </c>
      <c r="C111" s="33"/>
      <c r="D111" s="95">
        <f t="shared" si="13"/>
        <v>6</v>
      </c>
      <c r="E111" s="55">
        <f>IF(H111="","",LOOKUP(D111,Valeurs!$D$4:'Valeurs'!$D$43,Valeurs!$E$4:'Valeurs'!$E$43))</f>
        <v>12</v>
      </c>
      <c r="F111" s="56">
        <f>IF(D111="","0,00%",LOOKUP(D111,Valeurs!$D$4:$D$43,Valeurs!$F$4:$F$43))</f>
        <v>0.12</v>
      </c>
      <c r="G111" s="142"/>
      <c r="H111" s="150">
        <f t="shared" si="14"/>
        <v>145.25</v>
      </c>
      <c r="I111" s="127">
        <v>68.25</v>
      </c>
      <c r="J111" s="92">
        <f t="shared" si="7"/>
        <v>3</v>
      </c>
      <c r="K111" s="127">
        <v>21</v>
      </c>
      <c r="L111" s="62">
        <f t="shared" si="8"/>
        <v>6</v>
      </c>
      <c r="M111" s="127">
        <v>24</v>
      </c>
      <c r="N111" s="62">
        <f t="shared" si="9"/>
        <v>4</v>
      </c>
      <c r="O111" s="127">
        <v>32</v>
      </c>
      <c r="P111" s="62">
        <f t="shared" si="10"/>
        <v>4</v>
      </c>
      <c r="Q111" s="370">
        <v>0</v>
      </c>
      <c r="R111" s="371">
        <f t="shared" si="11"/>
        <v>1</v>
      </c>
      <c r="S111" s="372">
        <v>0</v>
      </c>
      <c r="T111" s="388">
        <f t="shared" si="12"/>
        <v>1</v>
      </c>
    </row>
    <row r="112" spans="1:20" x14ac:dyDescent="0.2">
      <c r="A112" s="109" t="str">
        <f>'Ordre de passage'!B8</f>
        <v>30Deux</v>
      </c>
      <c r="B112" s="110" t="str">
        <f>'Ordre de passage'!C8</f>
        <v>Ève-Marie Bell</v>
      </c>
      <c r="C112" s="33"/>
      <c r="D112" s="95">
        <f t="shared" si="13"/>
        <v>2</v>
      </c>
      <c r="E112" s="55">
        <f>IF(H112="","",LOOKUP(D112,Valeurs!$D$4:'Valeurs'!$D$43,Valeurs!$E$4:'Valeurs'!$E$43))</f>
        <v>18</v>
      </c>
      <c r="F112" s="56">
        <f>IF(D112="","0,00%",LOOKUP(D112,Valeurs!$D$4:$D$43,Valeurs!$F$4:$F$43))</f>
        <v>0.18000000000000002</v>
      </c>
      <c r="G112" s="142"/>
      <c r="H112" s="150">
        <f t="shared" si="14"/>
        <v>175.25</v>
      </c>
      <c r="I112" s="127">
        <v>68.25</v>
      </c>
      <c r="J112" s="92">
        <f t="shared" si="7"/>
        <v>3</v>
      </c>
      <c r="K112" s="127">
        <v>48</v>
      </c>
      <c r="L112" s="62">
        <f t="shared" si="8"/>
        <v>2</v>
      </c>
      <c r="M112" s="127">
        <v>30</v>
      </c>
      <c r="N112" s="62">
        <f t="shared" si="9"/>
        <v>1</v>
      </c>
      <c r="O112" s="127">
        <v>29</v>
      </c>
      <c r="P112" s="62">
        <f t="shared" si="10"/>
        <v>7</v>
      </c>
      <c r="Q112" s="370">
        <v>0</v>
      </c>
      <c r="R112" s="371">
        <f t="shared" si="11"/>
        <v>1</v>
      </c>
      <c r="S112" s="372">
        <v>0</v>
      </c>
      <c r="T112" s="388">
        <f t="shared" si="12"/>
        <v>1</v>
      </c>
    </row>
    <row r="113" spans="1:20" x14ac:dyDescent="0.2">
      <c r="A113" s="109" t="str">
        <f>'Ordre de passage'!B9</f>
        <v>O'méga</v>
      </c>
      <c r="B113" s="110" t="str">
        <f>'Ordre de passage'!C9</f>
        <v>Émie Lemire</v>
      </c>
      <c r="C113" s="33"/>
      <c r="D113" s="95">
        <f t="shared" si="13"/>
        <v>7</v>
      </c>
      <c r="E113" s="55">
        <f>IF(H113="","",LOOKUP(D113,Valeurs!$D$4:'Valeurs'!$D$43,Valeurs!$E$4:'Valeurs'!$E$43))</f>
        <v>11</v>
      </c>
      <c r="F113" s="56">
        <f>IF(D113="","0,00%",LOOKUP(D113,Valeurs!$D$4:$D$43,Valeurs!$F$4:$F$43))</f>
        <v>0.11000000000000001</v>
      </c>
      <c r="G113" s="142"/>
      <c r="H113" s="150">
        <f t="shared" si="14"/>
        <v>143</v>
      </c>
      <c r="I113" s="127">
        <v>70</v>
      </c>
      <c r="J113" s="92">
        <f t="shared" si="7"/>
        <v>2</v>
      </c>
      <c r="K113" s="127">
        <v>15</v>
      </c>
      <c r="L113" s="62">
        <f t="shared" si="8"/>
        <v>7</v>
      </c>
      <c r="M113" s="127">
        <v>26</v>
      </c>
      <c r="N113" s="62">
        <f t="shared" si="9"/>
        <v>3</v>
      </c>
      <c r="O113" s="127">
        <v>32</v>
      </c>
      <c r="P113" s="62">
        <f t="shared" si="10"/>
        <v>4</v>
      </c>
      <c r="Q113" s="370">
        <v>0</v>
      </c>
      <c r="R113" s="371">
        <f t="shared" si="11"/>
        <v>1</v>
      </c>
      <c r="S113" s="372">
        <v>0</v>
      </c>
      <c r="T113" s="388">
        <f t="shared" si="12"/>
        <v>1</v>
      </c>
    </row>
    <row r="114" spans="1:20" x14ac:dyDescent="0.2">
      <c r="A114" s="109" t="str">
        <f>'Ordre de passage'!B10</f>
        <v>O'méga</v>
      </c>
      <c r="B114" s="110" t="str">
        <f>'Ordre de passage'!C10</f>
        <v>Kelly-Ann Duquet</v>
      </c>
      <c r="C114" s="33"/>
      <c r="D114" s="95">
        <f t="shared" si="13"/>
        <v>9</v>
      </c>
      <c r="E114" s="55">
        <f>IF(H114="","",LOOKUP(D114,Valeurs!$D$4:'Valeurs'!$D$43,Valeurs!$E$4:'Valeurs'!$E$43))</f>
        <v>8</v>
      </c>
      <c r="F114" s="56">
        <f>IF(D114="","0,00%",LOOKUP(D114,Valeurs!$D$4:$D$43,Valeurs!$F$4:$F$43))</f>
        <v>8.0000000000000016E-2</v>
      </c>
      <c r="G114" s="142"/>
      <c r="H114" s="150">
        <f t="shared" si="14"/>
        <v>96</v>
      </c>
      <c r="I114" s="127">
        <v>49</v>
      </c>
      <c r="J114" s="92">
        <f t="shared" si="7"/>
        <v>9</v>
      </c>
      <c r="K114" s="127">
        <v>0</v>
      </c>
      <c r="L114" s="62">
        <f t="shared" si="8"/>
        <v>9</v>
      </c>
      <c r="M114" s="127">
        <v>24</v>
      </c>
      <c r="N114" s="62">
        <f t="shared" si="9"/>
        <v>4</v>
      </c>
      <c r="O114" s="127">
        <v>23</v>
      </c>
      <c r="P114" s="62">
        <f t="shared" si="10"/>
        <v>9</v>
      </c>
      <c r="Q114" s="370">
        <v>0</v>
      </c>
      <c r="R114" s="371">
        <f t="shared" si="11"/>
        <v>1</v>
      </c>
      <c r="S114" s="372">
        <v>0</v>
      </c>
      <c r="T114" s="388">
        <f t="shared" si="12"/>
        <v>1</v>
      </c>
    </row>
    <row r="115" spans="1:20" x14ac:dyDescent="0.2">
      <c r="A115" s="109" t="str">
        <f>'Ordre de passage'!B11</f>
        <v>O'méga</v>
      </c>
      <c r="B115" s="110" t="str">
        <f>'Ordre de passage'!C11</f>
        <v>Youssef Oulhaj</v>
      </c>
      <c r="C115" s="33"/>
      <c r="D115" s="95">
        <f t="shared" si="13"/>
        <v>8</v>
      </c>
      <c r="E115" s="55">
        <f>IF(H115="","",LOOKUP(D115,Valeurs!$D$4:'Valeurs'!$D$43,Valeurs!$E$4:'Valeurs'!$E$43))</f>
        <v>10</v>
      </c>
      <c r="F115" s="56">
        <f>IF(D115="","0,00%",LOOKUP(D115,Valeurs!$D$4:$D$43,Valeurs!$F$4:$F$43))</f>
        <v>0.1</v>
      </c>
      <c r="G115" s="142"/>
      <c r="H115" s="150">
        <f t="shared" si="14"/>
        <v>124.25</v>
      </c>
      <c r="I115" s="127">
        <v>61.25</v>
      </c>
      <c r="J115" s="92">
        <f t="shared" si="7"/>
        <v>8</v>
      </c>
      <c r="K115" s="127">
        <v>15</v>
      </c>
      <c r="L115" s="62">
        <f t="shared" si="8"/>
        <v>7</v>
      </c>
      <c r="M115" s="127">
        <v>21</v>
      </c>
      <c r="N115" s="62">
        <f t="shared" si="9"/>
        <v>6</v>
      </c>
      <c r="O115" s="127">
        <v>27</v>
      </c>
      <c r="P115" s="62">
        <f t="shared" si="10"/>
        <v>8</v>
      </c>
      <c r="Q115" s="370">
        <v>0</v>
      </c>
      <c r="R115" s="371">
        <f t="shared" si="11"/>
        <v>1</v>
      </c>
      <c r="S115" s="372">
        <v>0</v>
      </c>
      <c r="T115" s="388">
        <f t="shared" si="12"/>
        <v>1</v>
      </c>
    </row>
    <row r="116" spans="1:20" x14ac:dyDescent="0.2">
      <c r="A116" s="109" t="str">
        <f>'Ordre de passage'!B12</f>
        <v>O'méga</v>
      </c>
      <c r="B116" s="110" t="str">
        <f>'Ordre de passage'!C12</f>
        <v>Noémy Clément</v>
      </c>
      <c r="C116" s="33"/>
      <c r="D116" s="95">
        <f t="shared" si="13"/>
        <v>3</v>
      </c>
      <c r="E116" s="55">
        <f>IF(H116="","",LOOKUP(D116,Valeurs!$D$4:'Valeurs'!$D$43,Valeurs!$E$4:'Valeurs'!$E$43))</f>
        <v>16</v>
      </c>
      <c r="F116" s="56">
        <f>IF(D116="","0,00%",LOOKUP(D116,Valeurs!$D$4:$D$43,Valeurs!$F$4:$F$43))</f>
        <v>0.16000000000000003</v>
      </c>
      <c r="G116" s="142"/>
      <c r="H116" s="150">
        <f t="shared" si="14"/>
        <v>166.75</v>
      </c>
      <c r="I116" s="127">
        <v>68.25</v>
      </c>
      <c r="J116" s="92">
        <f t="shared" si="7"/>
        <v>3</v>
      </c>
      <c r="K116" s="127">
        <v>43.5</v>
      </c>
      <c r="L116" s="62">
        <f t="shared" si="8"/>
        <v>5</v>
      </c>
      <c r="M116" s="127">
        <v>19</v>
      </c>
      <c r="N116" s="62">
        <f t="shared" si="9"/>
        <v>7</v>
      </c>
      <c r="O116" s="127">
        <v>36</v>
      </c>
      <c r="P116" s="62">
        <f t="shared" si="10"/>
        <v>1</v>
      </c>
      <c r="Q116" s="370">
        <v>0</v>
      </c>
      <c r="R116" s="371">
        <f t="shared" si="11"/>
        <v>1</v>
      </c>
      <c r="S116" s="372">
        <v>0</v>
      </c>
      <c r="T116" s="388">
        <f t="shared" si="12"/>
        <v>1</v>
      </c>
    </row>
    <row r="117" spans="1:20" x14ac:dyDescent="0.2">
      <c r="A117" s="109">
        <f>'Ordre de passage'!B13</f>
        <v>0</v>
      </c>
      <c r="B117" s="110">
        <f>'Ordre de passage'!C13</f>
        <v>0</v>
      </c>
      <c r="C117" s="33"/>
      <c r="D117" s="95" t="str">
        <f t="shared" si="13"/>
        <v/>
      </c>
      <c r="E117" s="55" t="str">
        <f>IF(H117="","",LOOKUP(D117,Valeurs!$D$4:'Valeurs'!$D$43,Valeurs!$E$4:'Valeurs'!$E$43))</f>
        <v/>
      </c>
      <c r="F117" s="56" t="str">
        <f>IF(D117="","0,00%",LOOKUP(D117,Valeurs!$D$4:$D$43,Valeurs!$F$4:$F$43))</f>
        <v>0,00%</v>
      </c>
      <c r="G117" s="142"/>
      <c r="H117" s="150" t="str">
        <f t="shared" si="14"/>
        <v/>
      </c>
      <c r="I117" s="127"/>
      <c r="J117" s="92" t="str">
        <f t="shared" si="7"/>
        <v/>
      </c>
      <c r="K117" s="127"/>
      <c r="L117" s="62" t="str">
        <f t="shared" si="8"/>
        <v/>
      </c>
      <c r="M117" s="127"/>
      <c r="N117" s="62" t="str">
        <f t="shared" si="9"/>
        <v/>
      </c>
      <c r="O117" s="127"/>
      <c r="P117" s="62" t="str">
        <f t="shared" si="10"/>
        <v/>
      </c>
      <c r="Q117" s="370">
        <v>0</v>
      </c>
      <c r="R117" s="371">
        <f t="shared" si="11"/>
        <v>1</v>
      </c>
      <c r="S117" s="372">
        <v>0</v>
      </c>
      <c r="T117" s="388">
        <f t="shared" si="12"/>
        <v>1</v>
      </c>
    </row>
    <row r="118" spans="1:20" x14ac:dyDescent="0.2">
      <c r="A118" s="109">
        <f>'Ordre de passage'!B14</f>
        <v>0</v>
      </c>
      <c r="B118" s="110">
        <f>'Ordre de passage'!C14</f>
        <v>0</v>
      </c>
      <c r="C118" s="33"/>
      <c r="D118" s="95" t="str">
        <f t="shared" si="13"/>
        <v/>
      </c>
      <c r="E118" s="55" t="str">
        <f>IF(H118="","",LOOKUP(D118,Valeurs!$D$4:'Valeurs'!$D$43,Valeurs!$E$4:'Valeurs'!$E$43))</f>
        <v/>
      </c>
      <c r="F118" s="56" t="str">
        <f>IF(D118="","0,00%",LOOKUP(D118,Valeurs!$D$4:$D$43,Valeurs!$F$4:$F$43))</f>
        <v>0,00%</v>
      </c>
      <c r="G118" s="142"/>
      <c r="H118" s="150" t="str">
        <f t="shared" si="14"/>
        <v/>
      </c>
      <c r="I118" s="127"/>
      <c r="J118" s="92" t="str">
        <f t="shared" si="7"/>
        <v/>
      </c>
      <c r="K118" s="127"/>
      <c r="L118" s="62" t="str">
        <f t="shared" si="8"/>
        <v/>
      </c>
      <c r="M118" s="127"/>
      <c r="N118" s="62" t="str">
        <f t="shared" si="9"/>
        <v/>
      </c>
      <c r="O118" s="127"/>
      <c r="P118" s="62" t="str">
        <f t="shared" si="10"/>
        <v/>
      </c>
      <c r="Q118" s="370">
        <v>0</v>
      </c>
      <c r="R118" s="371">
        <f t="shared" si="11"/>
        <v>1</v>
      </c>
      <c r="S118" s="372">
        <v>0</v>
      </c>
      <c r="T118" s="388">
        <f t="shared" si="12"/>
        <v>1</v>
      </c>
    </row>
    <row r="119" spans="1:20" x14ac:dyDescent="0.2">
      <c r="A119" s="109">
        <f>'Ordre de passage'!B15</f>
        <v>0</v>
      </c>
      <c r="B119" s="110">
        <f>'Ordre de passage'!C15</f>
        <v>0</v>
      </c>
      <c r="C119" s="33"/>
      <c r="D119" s="95" t="str">
        <f t="shared" si="13"/>
        <v/>
      </c>
      <c r="E119" s="55" t="str">
        <f>IF(H119="","",LOOKUP(D119,Valeurs!$D$4:'Valeurs'!$D$43,Valeurs!$E$4:'Valeurs'!$E$43))</f>
        <v/>
      </c>
      <c r="F119" s="56" t="str">
        <f>IF(D119="","0,00%",LOOKUP(D119,Valeurs!$D$4:$D$43,Valeurs!$F$4:$F$43))</f>
        <v>0,00%</v>
      </c>
      <c r="G119" s="142"/>
      <c r="H119" s="150" t="str">
        <f t="shared" si="14"/>
        <v/>
      </c>
      <c r="I119" s="127"/>
      <c r="J119" s="92" t="str">
        <f t="shared" si="7"/>
        <v/>
      </c>
      <c r="K119" s="127"/>
      <c r="L119" s="62" t="str">
        <f t="shared" si="8"/>
        <v/>
      </c>
      <c r="M119" s="127"/>
      <c r="N119" s="62" t="str">
        <f t="shared" si="9"/>
        <v/>
      </c>
      <c r="O119" s="127"/>
      <c r="P119" s="62" t="str">
        <f t="shared" si="10"/>
        <v/>
      </c>
      <c r="Q119" s="370">
        <v>0</v>
      </c>
      <c r="R119" s="371">
        <f t="shared" si="11"/>
        <v>1</v>
      </c>
      <c r="S119" s="372">
        <v>0</v>
      </c>
      <c r="T119" s="388">
        <f t="shared" si="12"/>
        <v>1</v>
      </c>
    </row>
    <row r="120" spans="1:20" x14ac:dyDescent="0.2">
      <c r="A120" s="109">
        <f>'Ordre de passage'!B16</f>
        <v>0</v>
      </c>
      <c r="B120" s="110">
        <f>'Ordre de passage'!C16</f>
        <v>0</v>
      </c>
      <c r="C120" s="33"/>
      <c r="D120" s="95" t="str">
        <f t="shared" si="13"/>
        <v/>
      </c>
      <c r="E120" s="55" t="str">
        <f>IF(H120="","",LOOKUP(D120,Valeurs!$D$4:'Valeurs'!$D$43,Valeurs!$E$4:'Valeurs'!$E$43))</f>
        <v/>
      </c>
      <c r="F120" s="56" t="str">
        <f>IF(D120="","0,00%",LOOKUP(D120,Valeurs!$D$4:$D$43,Valeurs!$F$4:$F$43))</f>
        <v>0,00%</v>
      </c>
      <c r="G120" s="142"/>
      <c r="H120" s="150" t="str">
        <f t="shared" si="14"/>
        <v/>
      </c>
      <c r="I120" s="127"/>
      <c r="J120" s="92" t="str">
        <f t="shared" si="7"/>
        <v/>
      </c>
      <c r="K120" s="127"/>
      <c r="L120" s="62" t="str">
        <f t="shared" si="8"/>
        <v/>
      </c>
      <c r="M120" s="127"/>
      <c r="N120" s="62" t="str">
        <f t="shared" si="9"/>
        <v/>
      </c>
      <c r="O120" s="127"/>
      <c r="P120" s="62" t="str">
        <f t="shared" si="10"/>
        <v/>
      </c>
      <c r="Q120" s="370">
        <v>0</v>
      </c>
      <c r="R120" s="371">
        <f t="shared" si="11"/>
        <v>1</v>
      </c>
      <c r="S120" s="372">
        <v>0</v>
      </c>
      <c r="T120" s="388">
        <f t="shared" si="12"/>
        <v>1</v>
      </c>
    </row>
    <row r="121" spans="1:20" x14ac:dyDescent="0.2">
      <c r="A121" s="109">
        <f>'Ordre de passage'!B17</f>
        <v>0</v>
      </c>
      <c r="B121" s="110">
        <f>'Ordre de passage'!C17</f>
        <v>0</v>
      </c>
      <c r="C121" s="33"/>
      <c r="D121" s="95" t="str">
        <f t="shared" si="13"/>
        <v/>
      </c>
      <c r="E121" s="55" t="str">
        <f>IF(H121="","",LOOKUP(D121,Valeurs!$D$4:'Valeurs'!$D$43,Valeurs!$E$4:'Valeurs'!$E$43))</f>
        <v/>
      </c>
      <c r="F121" s="56" t="str">
        <f>IF(D121="","0,00%",LOOKUP(D121,Valeurs!$D$4:$D$43,Valeurs!$F$4:$F$43))</f>
        <v>0,00%</v>
      </c>
      <c r="G121" s="142"/>
      <c r="H121" s="150" t="str">
        <f t="shared" si="14"/>
        <v/>
      </c>
      <c r="I121" s="127"/>
      <c r="J121" s="92" t="str">
        <f t="shared" si="7"/>
        <v/>
      </c>
      <c r="K121" s="127"/>
      <c r="L121" s="62" t="str">
        <f t="shared" si="8"/>
        <v/>
      </c>
      <c r="M121" s="127"/>
      <c r="N121" s="62" t="str">
        <f t="shared" si="9"/>
        <v/>
      </c>
      <c r="O121" s="127"/>
      <c r="P121" s="62" t="str">
        <f t="shared" si="10"/>
        <v/>
      </c>
      <c r="Q121" s="370">
        <v>0</v>
      </c>
      <c r="R121" s="371">
        <f t="shared" si="11"/>
        <v>1</v>
      </c>
      <c r="S121" s="372">
        <v>0</v>
      </c>
      <c r="T121" s="388">
        <f t="shared" si="12"/>
        <v>1</v>
      </c>
    </row>
    <row r="122" spans="1:20" x14ac:dyDescent="0.2">
      <c r="A122" s="109">
        <f>'Ordre de passage'!B18</f>
        <v>0</v>
      </c>
      <c r="B122" s="110">
        <f>'Ordre de passage'!C18</f>
        <v>0</v>
      </c>
      <c r="C122" s="33"/>
      <c r="D122" s="95" t="str">
        <f t="shared" si="13"/>
        <v/>
      </c>
      <c r="E122" s="55" t="str">
        <f>IF(H122="","",LOOKUP(D122,Valeurs!$D$4:'Valeurs'!$D$43,Valeurs!$E$4:'Valeurs'!$E$43))</f>
        <v/>
      </c>
      <c r="F122" s="56" t="str">
        <f>IF(D122="","0,00%",LOOKUP(D122,Valeurs!$D$4:$D$43,Valeurs!$F$4:$F$43))</f>
        <v>0,00%</v>
      </c>
      <c r="G122" s="142"/>
      <c r="H122" s="150" t="str">
        <f t="shared" si="14"/>
        <v/>
      </c>
      <c r="I122" s="127"/>
      <c r="J122" s="92" t="str">
        <f t="shared" si="7"/>
        <v/>
      </c>
      <c r="K122" s="127"/>
      <c r="L122" s="62" t="str">
        <f t="shared" si="8"/>
        <v/>
      </c>
      <c r="M122" s="127"/>
      <c r="N122" s="62" t="str">
        <f t="shared" si="9"/>
        <v/>
      </c>
      <c r="O122" s="127"/>
      <c r="P122" s="62" t="str">
        <f t="shared" si="10"/>
        <v/>
      </c>
      <c r="Q122" s="370">
        <v>0</v>
      </c>
      <c r="R122" s="371">
        <f t="shared" si="11"/>
        <v>1</v>
      </c>
      <c r="S122" s="372">
        <v>0</v>
      </c>
      <c r="T122" s="388">
        <f t="shared" si="12"/>
        <v>1</v>
      </c>
    </row>
    <row r="123" spans="1:20" x14ac:dyDescent="0.2">
      <c r="A123" s="109">
        <f>'Ordre de passage'!B19</f>
        <v>0</v>
      </c>
      <c r="B123" s="110">
        <f>'Ordre de passage'!C19</f>
        <v>0</v>
      </c>
      <c r="C123" s="33"/>
      <c r="D123" s="95" t="str">
        <f t="shared" si="13"/>
        <v/>
      </c>
      <c r="E123" s="55" t="str">
        <f>IF(H123="","",LOOKUP(D123,Valeurs!$D$4:'Valeurs'!$D$43,Valeurs!$E$4:'Valeurs'!$E$43))</f>
        <v/>
      </c>
      <c r="F123" s="56" t="str">
        <f>IF(D123="","0,00%",LOOKUP(D123,Valeurs!$D$4:$D$43,Valeurs!$F$4:$F$43))</f>
        <v>0,00%</v>
      </c>
      <c r="G123" s="142"/>
      <c r="H123" s="150" t="str">
        <f t="shared" si="14"/>
        <v/>
      </c>
      <c r="I123" s="127"/>
      <c r="J123" s="92" t="str">
        <f t="shared" si="7"/>
        <v/>
      </c>
      <c r="K123" s="127"/>
      <c r="L123" s="62" t="str">
        <f t="shared" si="8"/>
        <v/>
      </c>
      <c r="M123" s="127"/>
      <c r="N123" s="62" t="str">
        <f t="shared" si="9"/>
        <v/>
      </c>
      <c r="O123" s="127"/>
      <c r="P123" s="62" t="str">
        <f t="shared" si="10"/>
        <v/>
      </c>
      <c r="Q123" s="370">
        <v>0</v>
      </c>
      <c r="R123" s="371">
        <f t="shared" si="11"/>
        <v>1</v>
      </c>
      <c r="S123" s="372">
        <v>0</v>
      </c>
      <c r="T123" s="388">
        <f t="shared" si="12"/>
        <v>1</v>
      </c>
    </row>
    <row r="124" spans="1:20" x14ac:dyDescent="0.2">
      <c r="A124" s="109">
        <f>'Ordre de passage'!B26</f>
        <v>0</v>
      </c>
      <c r="B124" s="110">
        <f>'Ordre de passage'!C26</f>
        <v>0</v>
      </c>
      <c r="C124" s="33"/>
      <c r="D124" s="95" t="str">
        <f t="shared" si="13"/>
        <v/>
      </c>
      <c r="E124" s="55" t="str">
        <f>IF(H124="","",LOOKUP(D124,Valeurs!$D$4:'Valeurs'!$D$43,Valeurs!$E$4:'Valeurs'!$E$43))</f>
        <v/>
      </c>
      <c r="F124" s="56" t="str">
        <f>IF(D124="","0,00%",LOOKUP(D124,Valeurs!$D$4:$D$43,Valeurs!$F$4:$F$43))</f>
        <v>0,00%</v>
      </c>
      <c r="G124" s="142"/>
      <c r="H124" s="150" t="str">
        <f t="shared" si="14"/>
        <v/>
      </c>
      <c r="I124" s="127"/>
      <c r="J124" s="92" t="str">
        <f t="shared" si="7"/>
        <v/>
      </c>
      <c r="K124" s="127"/>
      <c r="L124" s="62" t="str">
        <f t="shared" si="8"/>
        <v/>
      </c>
      <c r="M124" s="127"/>
      <c r="N124" s="62" t="str">
        <f t="shared" si="9"/>
        <v/>
      </c>
      <c r="O124" s="127"/>
      <c r="P124" s="62" t="str">
        <f t="shared" si="10"/>
        <v/>
      </c>
      <c r="Q124" s="370">
        <v>0</v>
      </c>
      <c r="R124" s="371">
        <f t="shared" si="11"/>
        <v>1</v>
      </c>
      <c r="S124" s="372">
        <v>0</v>
      </c>
      <c r="T124" s="388">
        <f t="shared" si="12"/>
        <v>1</v>
      </c>
    </row>
    <row r="125" spans="1:20" x14ac:dyDescent="0.2">
      <c r="A125" s="109">
        <f>'Ordre de passage'!B27</f>
        <v>0</v>
      </c>
      <c r="B125" s="110">
        <f>'Ordre de passage'!C27</f>
        <v>0</v>
      </c>
      <c r="C125" s="33"/>
      <c r="D125" s="95" t="str">
        <f t="shared" si="13"/>
        <v/>
      </c>
      <c r="E125" s="55" t="str">
        <f>IF(H125="","",LOOKUP(D125,Valeurs!$D$4:'Valeurs'!$D$43,Valeurs!$E$4:'Valeurs'!$E$43))</f>
        <v/>
      </c>
      <c r="F125" s="56" t="str">
        <f>IF(D125="","0,00%",LOOKUP(D125,Valeurs!$D$4:$D$43,Valeurs!$F$4:$F$43))</f>
        <v>0,00%</v>
      </c>
      <c r="G125" s="142"/>
      <c r="H125" s="150" t="str">
        <f t="shared" si="14"/>
        <v/>
      </c>
      <c r="I125" s="127"/>
      <c r="J125" s="92" t="str">
        <f t="shared" si="7"/>
        <v/>
      </c>
      <c r="K125" s="127"/>
      <c r="L125" s="62" t="str">
        <f t="shared" si="8"/>
        <v/>
      </c>
      <c r="M125" s="127"/>
      <c r="N125" s="62" t="str">
        <f t="shared" si="9"/>
        <v/>
      </c>
      <c r="O125" s="127"/>
      <c r="P125" s="62" t="str">
        <f t="shared" si="10"/>
        <v/>
      </c>
      <c r="Q125" s="370">
        <v>0</v>
      </c>
      <c r="R125" s="371">
        <f t="shared" si="11"/>
        <v>1</v>
      </c>
      <c r="S125" s="372">
        <v>0</v>
      </c>
      <c r="T125" s="388">
        <f t="shared" si="12"/>
        <v>1</v>
      </c>
    </row>
    <row r="126" spans="1:20" x14ac:dyDescent="0.2">
      <c r="A126" s="109">
        <f>'Ordre de passage'!B28</f>
        <v>0</v>
      </c>
      <c r="B126" s="110">
        <f>'Ordre de passage'!C28</f>
        <v>0</v>
      </c>
      <c r="C126" s="33"/>
      <c r="D126" s="95" t="str">
        <f t="shared" si="13"/>
        <v/>
      </c>
      <c r="E126" s="55" t="str">
        <f>IF(H126="","",LOOKUP(D126,Valeurs!$D$4:'Valeurs'!$D$43,Valeurs!$E$4:'Valeurs'!$E$43))</f>
        <v/>
      </c>
      <c r="F126" s="56" t="str">
        <f>IF(D126="","0,00%",LOOKUP(D126,Valeurs!$D$4:$D$43,Valeurs!$F$4:$F$43))</f>
        <v>0,00%</v>
      </c>
      <c r="G126" s="142"/>
      <c r="H126" s="150" t="str">
        <f t="shared" si="14"/>
        <v/>
      </c>
      <c r="I126" s="127"/>
      <c r="J126" s="92" t="str">
        <f t="shared" si="7"/>
        <v/>
      </c>
      <c r="K126" s="127"/>
      <c r="L126" s="62" t="str">
        <f t="shared" si="8"/>
        <v/>
      </c>
      <c r="M126" s="127"/>
      <c r="N126" s="62" t="str">
        <f t="shared" si="9"/>
        <v/>
      </c>
      <c r="O126" s="127"/>
      <c r="P126" s="62" t="str">
        <f t="shared" si="10"/>
        <v/>
      </c>
      <c r="Q126" s="370">
        <v>0</v>
      </c>
      <c r="R126" s="371">
        <f t="shared" si="11"/>
        <v>1</v>
      </c>
      <c r="S126" s="372">
        <v>0</v>
      </c>
      <c r="T126" s="388">
        <f t="shared" si="12"/>
        <v>1</v>
      </c>
    </row>
    <row r="127" spans="1:20" ht="13.5" thickBot="1" x14ac:dyDescent="0.25">
      <c r="A127" s="109">
        <f>'Ordre de passage'!B29</f>
        <v>0</v>
      </c>
      <c r="B127" s="110">
        <f>'Ordre de passage'!C29</f>
        <v>0</v>
      </c>
      <c r="C127" s="88"/>
      <c r="D127" s="95" t="str">
        <f t="shared" si="13"/>
        <v/>
      </c>
      <c r="E127" s="55" t="str">
        <f>IF(H127="","",LOOKUP(D127,Valeurs!$D$4:'Valeurs'!$D$43,Valeurs!$E$4:'Valeurs'!$E$43))</f>
        <v/>
      </c>
      <c r="F127" s="56" t="str">
        <f>IF(D127="","0,00%",LOOKUP(D127,Valeurs!$D$4:$D$43,Valeurs!$F$4:$F$43))</f>
        <v>0,00%</v>
      </c>
      <c r="G127" s="143"/>
      <c r="H127" s="150" t="str">
        <f t="shared" si="14"/>
        <v/>
      </c>
      <c r="I127" s="127"/>
      <c r="J127" s="92" t="str">
        <f t="shared" si="7"/>
        <v/>
      </c>
      <c r="K127" s="127"/>
      <c r="L127" s="62" t="str">
        <f t="shared" si="8"/>
        <v/>
      </c>
      <c r="M127" s="127"/>
      <c r="N127" s="62" t="str">
        <f t="shared" si="9"/>
        <v/>
      </c>
      <c r="O127" s="127"/>
      <c r="P127" s="62" t="str">
        <f t="shared" si="10"/>
        <v/>
      </c>
      <c r="Q127" s="370">
        <v>0</v>
      </c>
      <c r="R127" s="371">
        <f t="shared" si="11"/>
        <v>1</v>
      </c>
      <c r="S127" s="372">
        <v>0</v>
      </c>
      <c r="T127" s="388">
        <f t="shared" si="12"/>
        <v>1</v>
      </c>
    </row>
    <row r="128" spans="1:20" x14ac:dyDescent="0.2">
      <c r="A128" s="109">
        <f>'Ordre de passage'!B30</f>
        <v>0</v>
      </c>
      <c r="B128" s="110">
        <f>'Ordre de passage'!C30</f>
        <v>0</v>
      </c>
      <c r="C128" s="58"/>
      <c r="D128" s="95" t="str">
        <f t="shared" si="13"/>
        <v/>
      </c>
      <c r="E128" s="55" t="str">
        <f>IF(H128="","",LOOKUP(D128,Valeurs!$D$4:'Valeurs'!$D$43,Valeurs!$E$4:'Valeurs'!$E$43))</f>
        <v/>
      </c>
      <c r="F128" s="89" t="str">
        <f>IF(D128="","0,00%",LOOKUP(D128,Valeurs!$D$4:$D$43,Valeurs!$F$4:$F$43))</f>
        <v>0,00%</v>
      </c>
      <c r="G128" s="142"/>
      <c r="H128" s="150" t="str">
        <f t="shared" si="14"/>
        <v/>
      </c>
      <c r="I128" s="127"/>
      <c r="J128" s="92" t="str">
        <f t="shared" si="7"/>
        <v/>
      </c>
      <c r="K128" s="127"/>
      <c r="L128" s="62" t="str">
        <f t="shared" si="8"/>
        <v/>
      </c>
      <c r="M128" s="127"/>
      <c r="N128" s="62" t="str">
        <f t="shared" si="9"/>
        <v/>
      </c>
      <c r="O128" s="127"/>
      <c r="P128" s="62" t="str">
        <f t="shared" si="10"/>
        <v/>
      </c>
      <c r="Q128" s="370">
        <v>0</v>
      </c>
      <c r="R128" s="371">
        <f t="shared" si="11"/>
        <v>1</v>
      </c>
      <c r="S128" s="372">
        <v>0</v>
      </c>
      <c r="T128" s="388">
        <f t="shared" si="12"/>
        <v>1</v>
      </c>
    </row>
    <row r="129" spans="1:20" hidden="1" x14ac:dyDescent="0.2">
      <c r="A129" s="109">
        <f>'Ordre de passage'!B31</f>
        <v>0</v>
      </c>
      <c r="B129" s="110">
        <f>'Ordre de passage'!C31</f>
        <v>0</v>
      </c>
      <c r="C129" s="33"/>
      <c r="D129" s="95" t="str">
        <f t="shared" si="13"/>
        <v/>
      </c>
      <c r="E129" s="55" t="str">
        <f>IF(H129="","",LOOKUP(D129,Valeurs!$D$4:'Valeurs'!$D$43,Valeurs!$E$4:'Valeurs'!$E$43))</f>
        <v/>
      </c>
      <c r="F129" s="89" t="str">
        <f>IF(D129="","0,00%",LOOKUP(D129,Valeurs!$D$4:$D$43,Valeurs!$F$4:$F$43))</f>
        <v>0,00%</v>
      </c>
      <c r="G129" s="144"/>
      <c r="H129" s="150" t="str">
        <f t="shared" si="14"/>
        <v/>
      </c>
      <c r="I129" s="127"/>
      <c r="J129" s="92" t="str">
        <f t="shared" si="7"/>
        <v/>
      </c>
      <c r="K129" s="127"/>
      <c r="L129" s="62" t="str">
        <f t="shared" si="8"/>
        <v/>
      </c>
      <c r="M129" s="127"/>
      <c r="N129" s="62" t="str">
        <f t="shared" si="9"/>
        <v/>
      </c>
      <c r="O129" s="127"/>
      <c r="P129" s="62" t="str">
        <f t="shared" si="10"/>
        <v/>
      </c>
      <c r="Q129" s="127">
        <v>0</v>
      </c>
      <c r="R129" s="62">
        <f t="shared" si="11"/>
        <v>1</v>
      </c>
      <c r="S129" s="129"/>
      <c r="T129" s="57" t="str">
        <f t="shared" si="12"/>
        <v/>
      </c>
    </row>
    <row r="130" spans="1:20" hidden="1" x14ac:dyDescent="0.2">
      <c r="A130" s="109" t="e">
        <f>'Ordre de passage'!#REF!</f>
        <v>#REF!</v>
      </c>
      <c r="B130" s="110" t="e">
        <f>'Ordre de passage'!#REF!</f>
        <v>#REF!</v>
      </c>
      <c r="C130" s="33"/>
      <c r="D130" s="95" t="str">
        <f t="shared" si="13"/>
        <v/>
      </c>
      <c r="E130" s="55" t="str">
        <f>IF(H130="","",LOOKUP(D130,Valeurs!$D$4:'Valeurs'!$D$43,Valeurs!$E$4:'Valeurs'!$E$43))</f>
        <v/>
      </c>
      <c r="F130" s="89" t="str">
        <f>IF(D130="","0,00%",LOOKUP(D130,Valeurs!$D$4:$D$43,Valeurs!$F$4:$F$43))</f>
        <v>0,00%</v>
      </c>
      <c r="G130" s="144"/>
      <c r="H130" s="150" t="str">
        <f t="shared" si="14"/>
        <v/>
      </c>
      <c r="I130" s="127"/>
      <c r="J130" s="92" t="str">
        <f t="shared" si="7"/>
        <v/>
      </c>
      <c r="K130" s="127"/>
      <c r="L130" s="62" t="str">
        <f t="shared" si="8"/>
        <v/>
      </c>
      <c r="M130" s="127"/>
      <c r="N130" s="62" t="str">
        <f t="shared" si="9"/>
        <v/>
      </c>
      <c r="O130" s="127"/>
      <c r="P130" s="62" t="str">
        <f t="shared" si="10"/>
        <v/>
      </c>
      <c r="Q130" s="127">
        <v>0</v>
      </c>
      <c r="R130" s="62">
        <f t="shared" si="11"/>
        <v>1</v>
      </c>
      <c r="S130" s="129"/>
      <c r="T130" s="57" t="str">
        <f t="shared" si="12"/>
        <v/>
      </c>
    </row>
    <row r="131" spans="1:20" hidden="1" x14ac:dyDescent="0.2">
      <c r="A131" s="109" t="e">
        <f>'Ordre de passage'!#REF!</f>
        <v>#REF!</v>
      </c>
      <c r="B131" s="110" t="e">
        <f>'Ordre de passage'!#REF!</f>
        <v>#REF!</v>
      </c>
      <c r="C131" s="33"/>
      <c r="D131" s="95" t="str">
        <f t="shared" si="13"/>
        <v/>
      </c>
      <c r="E131" s="55" t="str">
        <f>IF(H131="","",LOOKUP(D131,Valeurs!$D$4:'Valeurs'!$D$43,Valeurs!$E$4:'Valeurs'!$E$43))</f>
        <v/>
      </c>
      <c r="F131" s="89" t="str">
        <f>IF(D131="","0,00%",LOOKUP(D131,Valeurs!$D$4:$D$43,Valeurs!$F$4:$F$43))</f>
        <v>0,00%</v>
      </c>
      <c r="G131" s="144"/>
      <c r="H131" s="150" t="str">
        <f t="shared" si="14"/>
        <v/>
      </c>
      <c r="I131" s="127"/>
      <c r="J131" s="92" t="str">
        <f t="shared" si="7"/>
        <v/>
      </c>
      <c r="K131" s="127"/>
      <c r="L131" s="62" t="str">
        <f t="shared" si="8"/>
        <v/>
      </c>
      <c r="M131" s="127"/>
      <c r="N131" s="62" t="str">
        <f t="shared" si="9"/>
        <v/>
      </c>
      <c r="O131" s="127"/>
      <c r="P131" s="62" t="str">
        <f t="shared" si="10"/>
        <v/>
      </c>
      <c r="Q131" s="127">
        <v>0</v>
      </c>
      <c r="R131" s="62">
        <f t="shared" si="11"/>
        <v>1</v>
      </c>
      <c r="S131" s="129"/>
      <c r="T131" s="57" t="str">
        <f t="shared" si="12"/>
        <v/>
      </c>
    </row>
    <row r="132" spans="1:20" hidden="1" x14ac:dyDescent="0.2">
      <c r="A132" s="109" t="e">
        <f>'Ordre de passage'!#REF!</f>
        <v>#REF!</v>
      </c>
      <c r="B132" s="110" t="e">
        <f>'Ordre de passage'!#REF!</f>
        <v>#REF!</v>
      </c>
      <c r="C132" s="33"/>
      <c r="D132" s="95" t="str">
        <f t="shared" si="13"/>
        <v/>
      </c>
      <c r="E132" s="55" t="str">
        <f>IF(H132="","",LOOKUP(D132,Valeurs!$D$4:'Valeurs'!$D$43,Valeurs!$E$4:'Valeurs'!$E$43))</f>
        <v/>
      </c>
      <c r="F132" s="89" t="str">
        <f>IF(D132="","0,00%",LOOKUP(D132,Valeurs!$D$4:$D$43,Valeurs!$F$4:$F$43))</f>
        <v>0,00%</v>
      </c>
      <c r="G132" s="144"/>
      <c r="H132" s="150" t="str">
        <f t="shared" si="14"/>
        <v/>
      </c>
      <c r="I132" s="127"/>
      <c r="J132" s="92" t="str">
        <f t="shared" si="7"/>
        <v/>
      </c>
      <c r="K132" s="127"/>
      <c r="L132" s="62" t="str">
        <f t="shared" si="8"/>
        <v/>
      </c>
      <c r="M132" s="127"/>
      <c r="N132" s="62" t="str">
        <f t="shared" si="9"/>
        <v/>
      </c>
      <c r="O132" s="127"/>
      <c r="P132" s="62" t="str">
        <f t="shared" si="10"/>
        <v/>
      </c>
      <c r="Q132" s="127">
        <v>0</v>
      </c>
      <c r="R132" s="62">
        <f t="shared" si="11"/>
        <v>1</v>
      </c>
      <c r="S132" s="129"/>
      <c r="T132" s="57" t="str">
        <f t="shared" si="12"/>
        <v/>
      </c>
    </row>
    <row r="133" spans="1:20" hidden="1" x14ac:dyDescent="0.2">
      <c r="A133" s="109" t="e">
        <f>'Ordre de passage'!#REF!</f>
        <v>#REF!</v>
      </c>
      <c r="B133" s="110" t="e">
        <f>'Ordre de passage'!#REF!</f>
        <v>#REF!</v>
      </c>
      <c r="C133" s="33"/>
      <c r="D133" s="95" t="str">
        <f t="shared" si="13"/>
        <v/>
      </c>
      <c r="E133" s="55" t="str">
        <f>IF(H133="","",LOOKUP(D133,Valeurs!$D$4:'Valeurs'!$D$43,Valeurs!$E$4:'Valeurs'!$E$43))</f>
        <v/>
      </c>
      <c r="F133" s="89" t="str">
        <f>IF(D133="","0,00%",LOOKUP(D133,Valeurs!$D$4:$D$43,Valeurs!$F$4:$F$43))</f>
        <v>0,00%</v>
      </c>
      <c r="G133" s="144"/>
      <c r="H133" s="150" t="str">
        <f t="shared" si="14"/>
        <v/>
      </c>
      <c r="I133" s="127"/>
      <c r="J133" s="92" t="str">
        <f t="shared" si="7"/>
        <v/>
      </c>
      <c r="K133" s="127"/>
      <c r="L133" s="62" t="str">
        <f t="shared" si="8"/>
        <v/>
      </c>
      <c r="M133" s="127"/>
      <c r="N133" s="62" t="str">
        <f t="shared" si="9"/>
        <v/>
      </c>
      <c r="O133" s="127"/>
      <c r="P133" s="62" t="str">
        <f t="shared" si="10"/>
        <v/>
      </c>
      <c r="Q133" s="127">
        <v>0</v>
      </c>
      <c r="R133" s="62">
        <f t="shared" si="11"/>
        <v>1</v>
      </c>
      <c r="S133" s="129"/>
      <c r="T133" s="57" t="str">
        <f t="shared" si="12"/>
        <v/>
      </c>
    </row>
    <row r="134" spans="1:20" hidden="1" x14ac:dyDescent="0.2">
      <c r="A134" s="109" t="e">
        <f>'Ordre de passage'!#REF!</f>
        <v>#REF!</v>
      </c>
      <c r="B134" s="110" t="e">
        <f>'Ordre de passage'!#REF!</f>
        <v>#REF!</v>
      </c>
      <c r="C134" s="33"/>
      <c r="D134" s="95" t="str">
        <f t="shared" si="13"/>
        <v/>
      </c>
      <c r="E134" s="55" t="str">
        <f>IF(H134="","",LOOKUP(D134,Valeurs!$D$4:'Valeurs'!$D$43,Valeurs!$E$4:'Valeurs'!$E$43))</f>
        <v/>
      </c>
      <c r="F134" s="89" t="str">
        <f>IF(D134="","0,00%",LOOKUP(D134,Valeurs!$D$4:$D$43,Valeurs!$F$4:$F$43))</f>
        <v>0,00%</v>
      </c>
      <c r="G134" s="144"/>
      <c r="H134" s="150" t="str">
        <f t="shared" si="14"/>
        <v/>
      </c>
      <c r="I134" s="127"/>
      <c r="J134" s="92" t="str">
        <f t="shared" si="7"/>
        <v/>
      </c>
      <c r="K134" s="127"/>
      <c r="L134" s="62" t="str">
        <f t="shared" si="8"/>
        <v/>
      </c>
      <c r="M134" s="127"/>
      <c r="N134" s="62" t="str">
        <f t="shared" si="9"/>
        <v/>
      </c>
      <c r="O134" s="127"/>
      <c r="P134" s="62" t="str">
        <f t="shared" si="10"/>
        <v/>
      </c>
      <c r="Q134" s="127">
        <v>0</v>
      </c>
      <c r="R134" s="62">
        <f t="shared" si="11"/>
        <v>1</v>
      </c>
      <c r="S134" s="129"/>
      <c r="T134" s="57" t="str">
        <f t="shared" si="12"/>
        <v/>
      </c>
    </row>
    <row r="135" spans="1:20" hidden="1" x14ac:dyDescent="0.2">
      <c r="A135" s="109" t="e">
        <f>'Ordre de passage'!#REF!</f>
        <v>#REF!</v>
      </c>
      <c r="B135" s="110" t="e">
        <f>'Ordre de passage'!#REF!</f>
        <v>#REF!</v>
      </c>
      <c r="C135" s="33"/>
      <c r="D135" s="95" t="str">
        <f t="shared" si="13"/>
        <v/>
      </c>
      <c r="E135" s="55" t="str">
        <f>IF(H135="","",LOOKUP(D135,Valeurs!$D$4:'Valeurs'!$D$43,Valeurs!$E$4:'Valeurs'!$E$43))</f>
        <v/>
      </c>
      <c r="F135" s="89" t="str">
        <f>IF(D135="","0,00%",LOOKUP(D135,Valeurs!$D$4:$D$43,Valeurs!$F$4:$F$43))</f>
        <v>0,00%</v>
      </c>
      <c r="G135" s="144"/>
      <c r="H135" s="150" t="str">
        <f t="shared" si="14"/>
        <v/>
      </c>
      <c r="I135" s="127"/>
      <c r="J135" s="92" t="str">
        <f t="shared" si="7"/>
        <v/>
      </c>
      <c r="K135" s="127"/>
      <c r="L135" s="62" t="str">
        <f t="shared" si="8"/>
        <v/>
      </c>
      <c r="M135" s="127"/>
      <c r="N135" s="62" t="str">
        <f t="shared" si="9"/>
        <v/>
      </c>
      <c r="O135" s="127"/>
      <c r="P135" s="62" t="str">
        <f t="shared" si="10"/>
        <v/>
      </c>
      <c r="Q135" s="127">
        <v>0</v>
      </c>
      <c r="R135" s="62">
        <f t="shared" si="11"/>
        <v>1</v>
      </c>
      <c r="S135" s="129"/>
      <c r="T135" s="57" t="str">
        <f t="shared" si="12"/>
        <v/>
      </c>
    </row>
    <row r="136" spans="1:20" hidden="1" x14ac:dyDescent="0.2">
      <c r="A136" s="109" t="e">
        <f>'Ordre de passage'!#REF!</f>
        <v>#REF!</v>
      </c>
      <c r="B136" s="110" t="e">
        <f>'Ordre de passage'!#REF!</f>
        <v>#REF!</v>
      </c>
      <c r="C136" s="33"/>
      <c r="D136" s="95" t="str">
        <f t="shared" si="13"/>
        <v/>
      </c>
      <c r="E136" s="55" t="str">
        <f>IF(H136="","",LOOKUP(D136,Valeurs!$D$4:'Valeurs'!$D$43,Valeurs!$E$4:'Valeurs'!$E$43))</f>
        <v/>
      </c>
      <c r="F136" s="89" t="str">
        <f>IF(D136="","0,00%",LOOKUP(D136,Valeurs!$D$4:$D$43,Valeurs!$F$4:$F$43))</f>
        <v>0,00%</v>
      </c>
      <c r="G136" s="144"/>
      <c r="H136" s="150" t="str">
        <f t="shared" si="14"/>
        <v/>
      </c>
      <c r="I136" s="127"/>
      <c r="J136" s="92" t="str">
        <f t="shared" si="7"/>
        <v/>
      </c>
      <c r="K136" s="127"/>
      <c r="L136" s="62" t="str">
        <f t="shared" si="8"/>
        <v/>
      </c>
      <c r="M136" s="127"/>
      <c r="N136" s="62" t="str">
        <f t="shared" si="9"/>
        <v/>
      </c>
      <c r="O136" s="127"/>
      <c r="P136" s="62" t="str">
        <f t="shared" si="10"/>
        <v/>
      </c>
      <c r="Q136" s="127">
        <v>0</v>
      </c>
      <c r="R136" s="62">
        <f t="shared" si="11"/>
        <v>1</v>
      </c>
      <c r="S136" s="129"/>
      <c r="T136" s="57" t="str">
        <f t="shared" si="12"/>
        <v/>
      </c>
    </row>
    <row r="137" spans="1:20" ht="13.5" hidden="1" thickBot="1" x14ac:dyDescent="0.25">
      <c r="A137" s="111" t="e">
        <f>'Ordre de passage'!#REF!</f>
        <v>#REF!</v>
      </c>
      <c r="B137" s="112" t="e">
        <f>'Ordre de passage'!#REF!</f>
        <v>#REF!</v>
      </c>
      <c r="C137" s="34"/>
      <c r="D137" s="67" t="str">
        <f t="shared" si="13"/>
        <v/>
      </c>
      <c r="E137" s="151" t="str">
        <f>IF(H137="","",LOOKUP(D137,Valeurs!$D$4:'Valeurs'!$D$43,Valeurs!$E$4:'Valeurs'!$E$43))</f>
        <v/>
      </c>
      <c r="F137" s="90" t="str">
        <f>IF(D137="","0,00%",LOOKUP(D137,Valeurs!$D$4:$D$43,Valeurs!$F$4:$F$43))</f>
        <v>0,00%</v>
      </c>
      <c r="G137" s="145"/>
      <c r="H137" s="150" t="str">
        <f t="shared" si="14"/>
        <v/>
      </c>
      <c r="I137" s="128"/>
      <c r="J137" s="93" t="str">
        <f t="shared" si="7"/>
        <v/>
      </c>
      <c r="K137" s="128"/>
      <c r="L137" s="64" t="str">
        <f t="shared" si="8"/>
        <v/>
      </c>
      <c r="M137" s="128"/>
      <c r="N137" s="64" t="str">
        <f t="shared" si="9"/>
        <v/>
      </c>
      <c r="O137" s="128"/>
      <c r="P137" s="64" t="str">
        <f t="shared" si="10"/>
        <v/>
      </c>
      <c r="Q137" s="128">
        <v>0</v>
      </c>
      <c r="R137" s="64">
        <f t="shared" si="11"/>
        <v>1</v>
      </c>
      <c r="S137" s="130"/>
      <c r="T137" s="57" t="str">
        <f t="shared" si="12"/>
        <v/>
      </c>
    </row>
    <row r="138" spans="1:20" ht="13.5" thickBot="1" x14ac:dyDescent="0.25">
      <c r="P138" s="50"/>
    </row>
    <row r="139" spans="1:20" ht="18" x14ac:dyDescent="0.25">
      <c r="A139" s="469" t="s">
        <v>93</v>
      </c>
      <c r="B139" s="470"/>
      <c r="C139" s="470"/>
      <c r="D139" s="470"/>
      <c r="E139" s="470"/>
      <c r="F139" s="470"/>
      <c r="G139" s="470"/>
      <c r="H139" s="470"/>
      <c r="I139" s="470"/>
      <c r="J139" s="470"/>
      <c r="K139" s="470"/>
      <c r="L139" s="470"/>
      <c r="M139" s="470"/>
      <c r="N139" s="471"/>
    </row>
    <row r="140" spans="1:20" ht="27" thickBot="1" x14ac:dyDescent="0.25">
      <c r="A140" s="472" t="s">
        <v>27</v>
      </c>
      <c r="B140" s="473"/>
      <c r="C140" s="473"/>
      <c r="D140" s="473"/>
      <c r="E140" s="473"/>
      <c r="F140" s="473"/>
      <c r="G140" s="473"/>
      <c r="H140" s="473"/>
      <c r="I140" s="473"/>
      <c r="J140" s="473"/>
      <c r="K140" s="473"/>
      <c r="L140" s="473"/>
      <c r="M140" s="473"/>
      <c r="N140" s="474"/>
    </row>
    <row r="141" spans="1:20" ht="30" customHeight="1" thickBot="1" x14ac:dyDescent="0.25">
      <c r="A141" s="465" t="s">
        <v>18</v>
      </c>
      <c r="B141" s="465" t="s">
        <v>22</v>
      </c>
      <c r="C141" s="458"/>
      <c r="D141" s="465" t="s">
        <v>5</v>
      </c>
      <c r="E141" s="465" t="s">
        <v>15</v>
      </c>
      <c r="F141" s="465" t="s">
        <v>1</v>
      </c>
      <c r="G141" s="484"/>
      <c r="H141" s="379" t="s">
        <v>0</v>
      </c>
      <c r="I141" s="491" t="s">
        <v>95</v>
      </c>
      <c r="J141" s="492"/>
      <c r="K141" s="491" t="s">
        <v>97</v>
      </c>
      <c r="L141" s="492"/>
      <c r="M141" s="460" t="s">
        <v>96</v>
      </c>
      <c r="N141" s="460"/>
    </row>
    <row r="142" spans="1:20" ht="13.5" thickBot="1" x14ac:dyDescent="0.25">
      <c r="A142" s="466"/>
      <c r="B142" s="466"/>
      <c r="C142" s="459"/>
      <c r="D142" s="466"/>
      <c r="E142" s="466"/>
      <c r="F142" s="466"/>
      <c r="G142" s="485"/>
      <c r="H142" s="380">
        <f>SUM(I142,K142,M142)</f>
        <v>168</v>
      </c>
      <c r="I142" s="385">
        <v>148</v>
      </c>
      <c r="J142" s="381" t="s">
        <v>5</v>
      </c>
      <c r="K142" s="385">
        <v>20</v>
      </c>
      <c r="L142" s="381" t="s">
        <v>5</v>
      </c>
      <c r="M142" s="362">
        <v>0</v>
      </c>
      <c r="N142" s="363" t="s">
        <v>5</v>
      </c>
    </row>
    <row r="143" spans="1:20" x14ac:dyDescent="0.2">
      <c r="A143" s="133" t="str">
        <f>'Ordre de passage'!B4</f>
        <v>CSRAD</v>
      </c>
      <c r="B143" s="134" t="str">
        <f>'Ordre de passage'!C4</f>
        <v>Rosalie Charpentier</v>
      </c>
      <c r="C143" s="58"/>
      <c r="D143" s="65">
        <f>IF(H143="","",RANK(H143,$H$143:$H$172))</f>
        <v>7</v>
      </c>
      <c r="E143" s="59">
        <f>IF(H143="","",LOOKUP(D143,Valeurs!$G$4:'Valeurs'!$G$43,Valeurs!$H$4:'Valeurs'!$H$43))</f>
        <v>11</v>
      </c>
      <c r="F143" s="246">
        <f>IF(D143="","0,00%",LOOKUP(D143,Valeurs!$G$4:$G$43,Valeurs!$I$4:$I$43))</f>
        <v>0.16500000000000001</v>
      </c>
      <c r="G143" s="152"/>
      <c r="H143" s="156">
        <f>IF(I143="","",SUM(I143,K143,M143,))</f>
        <v>54</v>
      </c>
      <c r="I143" s="126">
        <v>54</v>
      </c>
      <c r="J143" s="60">
        <f t="shared" ref="J143:J172" si="15">IF(I143="","",RANK(I143,$I$143:$I$172))</f>
        <v>7</v>
      </c>
      <c r="K143" s="126">
        <v>0</v>
      </c>
      <c r="L143" s="60">
        <f t="shared" ref="L143:L172" si="16">IF(K143="","",RANK(K143,$K$143:$K$172))</f>
        <v>5</v>
      </c>
      <c r="M143" s="357">
        <v>0</v>
      </c>
      <c r="N143" s="358">
        <f t="shared" ref="N143:N172" si="17">IF(M143="","",RANK(M143,$M$143:$M$172))</f>
        <v>1</v>
      </c>
    </row>
    <row r="144" spans="1:20" x14ac:dyDescent="0.2">
      <c r="A144" s="135" t="str">
        <f>'Ordre de passage'!B5</f>
        <v>CSRN</v>
      </c>
      <c r="B144" s="136" t="str">
        <f>'Ordre de passage'!C5</f>
        <v>Gabriel Martin</v>
      </c>
      <c r="C144" s="33"/>
      <c r="D144" s="66">
        <f t="shared" ref="D144:D172" si="18">IF(H144="","",RANK(H144,$H$143:$H$172))</f>
        <v>3</v>
      </c>
      <c r="E144" s="61">
        <f>IF(H144="","",LOOKUP(D144,Valeurs!$G$4:'Valeurs'!$G$43,Valeurs!$H$4:'Valeurs'!$H$43))</f>
        <v>16</v>
      </c>
      <c r="F144" s="247">
        <f>IF(D144="","0,00%",LOOKUP(D144,Valeurs!$G$4:$G$43,Valeurs!$I$4:$I$43))</f>
        <v>0.24</v>
      </c>
      <c r="G144" s="153"/>
      <c r="H144" s="157">
        <f t="shared" ref="H144:H172" si="19">IF(I144="","",SUM(I144,K144,M144,))</f>
        <v>97</v>
      </c>
      <c r="I144" s="127">
        <v>89</v>
      </c>
      <c r="J144" s="62">
        <f t="shared" si="15"/>
        <v>2</v>
      </c>
      <c r="K144" s="127">
        <v>8</v>
      </c>
      <c r="L144" s="62">
        <f t="shared" si="16"/>
        <v>2</v>
      </c>
      <c r="M144" s="359">
        <v>0</v>
      </c>
      <c r="N144" s="360">
        <f t="shared" si="17"/>
        <v>1</v>
      </c>
    </row>
    <row r="145" spans="1:14" x14ac:dyDescent="0.2">
      <c r="A145" s="135" t="str">
        <f>'Ordre de passage'!B6</f>
        <v>SSSL</v>
      </c>
      <c r="B145" s="136" t="str">
        <f>'Ordre de passage'!C6</f>
        <v>Missy Roy</v>
      </c>
      <c r="C145" s="33"/>
      <c r="D145" s="66">
        <f t="shared" si="18"/>
        <v>1</v>
      </c>
      <c r="E145" s="61">
        <f>IF(H145="","",LOOKUP(D145,Valeurs!$G$4:'Valeurs'!$G$43,Valeurs!$H$4:'Valeurs'!$H$43))</f>
        <v>20</v>
      </c>
      <c r="F145" s="247">
        <f>IF(D145="","0,00%",LOOKUP(D145,Valeurs!$G$4:$G$43,Valeurs!$I$4:$I$43))</f>
        <v>0.3</v>
      </c>
      <c r="G145" s="153"/>
      <c r="H145" s="157">
        <f t="shared" si="19"/>
        <v>115</v>
      </c>
      <c r="I145" s="127">
        <v>115</v>
      </c>
      <c r="J145" s="62">
        <f t="shared" si="15"/>
        <v>1</v>
      </c>
      <c r="K145" s="127">
        <v>0</v>
      </c>
      <c r="L145" s="62">
        <v>5</v>
      </c>
      <c r="M145" s="359">
        <v>0</v>
      </c>
      <c r="N145" s="360">
        <f t="shared" si="17"/>
        <v>1</v>
      </c>
    </row>
    <row r="146" spans="1:14" x14ac:dyDescent="0.2">
      <c r="A146" s="135" t="str">
        <f>'Ordre de passage'!B7</f>
        <v>30Deux</v>
      </c>
      <c r="B146" s="136" t="str">
        <f>'Ordre de passage'!C7</f>
        <v xml:space="preserve">Pier-Alexis Bell </v>
      </c>
      <c r="C146" s="33"/>
      <c r="D146" s="66">
        <f t="shared" si="18"/>
        <v>6</v>
      </c>
      <c r="E146" s="61">
        <f>IF(H146="","",LOOKUP(D146,Valeurs!$G$4:'Valeurs'!$G$43,Valeurs!$H$4:'Valeurs'!$H$43))</f>
        <v>12</v>
      </c>
      <c r="F146" s="247">
        <f>IF(D146="","0,00%",LOOKUP(D146,Valeurs!$G$4:$G$43,Valeurs!$I$4:$I$43))</f>
        <v>0.18</v>
      </c>
      <c r="G146" s="153"/>
      <c r="H146" s="157">
        <f t="shared" si="19"/>
        <v>78</v>
      </c>
      <c r="I146" s="127">
        <v>78</v>
      </c>
      <c r="J146" s="62">
        <f t="shared" si="15"/>
        <v>5</v>
      </c>
      <c r="K146" s="127">
        <v>0</v>
      </c>
      <c r="L146" s="62">
        <f t="shared" si="16"/>
        <v>5</v>
      </c>
      <c r="M146" s="359">
        <v>0</v>
      </c>
      <c r="N146" s="360">
        <f t="shared" si="17"/>
        <v>1</v>
      </c>
    </row>
    <row r="147" spans="1:14" x14ac:dyDescent="0.2">
      <c r="A147" s="135" t="str">
        <f>'Ordre de passage'!B8</f>
        <v>30Deux</v>
      </c>
      <c r="B147" s="136" t="str">
        <f>'Ordre de passage'!C8</f>
        <v>Ève-Marie Bell</v>
      </c>
      <c r="C147" s="33"/>
      <c r="D147" s="66">
        <f t="shared" si="18"/>
        <v>2</v>
      </c>
      <c r="E147" s="61">
        <f>IF(H147="","",LOOKUP(D147,Valeurs!$G$4:'Valeurs'!$G$43,Valeurs!$H$4:'Valeurs'!$H$43))</f>
        <v>18</v>
      </c>
      <c r="F147" s="247">
        <f>IF(D147="","0,00%",LOOKUP(D147,Valeurs!$G$4:$G$43,Valeurs!$I$4:$I$43))</f>
        <v>0.27</v>
      </c>
      <c r="G147" s="153"/>
      <c r="H147" s="157">
        <f t="shared" si="19"/>
        <v>105</v>
      </c>
      <c r="I147" s="127">
        <v>87</v>
      </c>
      <c r="J147" s="62">
        <f t="shared" si="15"/>
        <v>3</v>
      </c>
      <c r="K147" s="127">
        <v>18</v>
      </c>
      <c r="L147" s="62">
        <f t="shared" si="16"/>
        <v>1</v>
      </c>
      <c r="M147" s="359">
        <v>0</v>
      </c>
      <c r="N147" s="360">
        <f t="shared" si="17"/>
        <v>1</v>
      </c>
    </row>
    <row r="148" spans="1:14" x14ac:dyDescent="0.2">
      <c r="A148" s="135" t="str">
        <f>'Ordre de passage'!B9</f>
        <v>O'méga</v>
      </c>
      <c r="B148" s="136" t="str">
        <f>'Ordre de passage'!C9</f>
        <v>Émie Lemire</v>
      </c>
      <c r="C148" s="33"/>
      <c r="D148" s="66">
        <f t="shared" si="18"/>
        <v>4</v>
      </c>
      <c r="E148" s="61">
        <f>IF(H148="","",LOOKUP(D148,Valeurs!$G$4:'Valeurs'!$G$43,Valeurs!$H$4:'Valeurs'!$H$43))</f>
        <v>14</v>
      </c>
      <c r="F148" s="247">
        <f>IF(D148="","0,00%",LOOKUP(D148,Valeurs!$G$4:$G$43,Valeurs!$I$4:$I$43))</f>
        <v>0.21</v>
      </c>
      <c r="G148" s="153"/>
      <c r="H148" s="157">
        <f t="shared" si="19"/>
        <v>88</v>
      </c>
      <c r="I148" s="127">
        <v>80</v>
      </c>
      <c r="J148" s="62">
        <f t="shared" si="15"/>
        <v>4</v>
      </c>
      <c r="K148" s="127">
        <v>8</v>
      </c>
      <c r="L148" s="62">
        <f t="shared" si="16"/>
        <v>2</v>
      </c>
      <c r="M148" s="359">
        <v>0</v>
      </c>
      <c r="N148" s="360">
        <f t="shared" si="17"/>
        <v>1</v>
      </c>
    </row>
    <row r="149" spans="1:14" x14ac:dyDescent="0.2">
      <c r="A149" s="135" t="str">
        <f>'Ordre de passage'!B10</f>
        <v>O'méga</v>
      </c>
      <c r="B149" s="136" t="str">
        <f>'Ordre de passage'!C10</f>
        <v>Kelly-Ann Duquet</v>
      </c>
      <c r="C149" s="33"/>
      <c r="D149" s="66">
        <f t="shared" si="18"/>
        <v>5</v>
      </c>
      <c r="E149" s="61">
        <f>IF(H149="","",LOOKUP(D149,Valeurs!$G$4:'Valeurs'!$G$43,Valeurs!$H$4:'Valeurs'!$H$43))</f>
        <v>13</v>
      </c>
      <c r="F149" s="247">
        <f>IF(D149="","0,00%",LOOKUP(D149,Valeurs!$G$4:$G$43,Valeurs!$I$4:$I$43))</f>
        <v>0.19500000000000001</v>
      </c>
      <c r="G149" s="153"/>
      <c r="H149" s="157">
        <f t="shared" si="19"/>
        <v>84</v>
      </c>
      <c r="I149" s="127">
        <v>76</v>
      </c>
      <c r="J149" s="62">
        <f t="shared" si="15"/>
        <v>6</v>
      </c>
      <c r="K149" s="127">
        <v>8</v>
      </c>
      <c r="L149" s="62">
        <f t="shared" si="16"/>
        <v>2</v>
      </c>
      <c r="M149" s="359">
        <v>0</v>
      </c>
      <c r="N149" s="360">
        <f t="shared" si="17"/>
        <v>1</v>
      </c>
    </row>
    <row r="150" spans="1:14" x14ac:dyDescent="0.2">
      <c r="A150" s="135" t="str">
        <f>'Ordre de passage'!B11</f>
        <v>O'méga</v>
      </c>
      <c r="B150" s="136" t="str">
        <f>'Ordre de passage'!C11</f>
        <v>Youssef Oulhaj</v>
      </c>
      <c r="C150" s="33"/>
      <c r="D150" s="66">
        <f t="shared" si="18"/>
        <v>9</v>
      </c>
      <c r="E150" s="61">
        <f>IF(H150="","",LOOKUP(D150,Valeurs!$G$4:'Valeurs'!$G$43,Valeurs!$H$4:'Valeurs'!$H$43))</f>
        <v>8</v>
      </c>
      <c r="F150" s="247">
        <f>IF(D150="","0,00%",LOOKUP(D150,Valeurs!$G$4:$G$43,Valeurs!$I$4:$I$43))</f>
        <v>0.12</v>
      </c>
      <c r="G150" s="153"/>
      <c r="H150" s="157">
        <f t="shared" si="19"/>
        <v>1.6</v>
      </c>
      <c r="I150" s="127">
        <v>1.6</v>
      </c>
      <c r="J150" s="62">
        <f t="shared" si="15"/>
        <v>9</v>
      </c>
      <c r="K150" s="127">
        <v>0</v>
      </c>
      <c r="L150" s="62">
        <f t="shared" si="16"/>
        <v>5</v>
      </c>
      <c r="M150" s="359">
        <v>0</v>
      </c>
      <c r="N150" s="360">
        <f t="shared" si="17"/>
        <v>1</v>
      </c>
    </row>
    <row r="151" spans="1:14" x14ac:dyDescent="0.2">
      <c r="A151" s="135" t="str">
        <f>'Ordre de passage'!B12</f>
        <v>O'méga</v>
      </c>
      <c r="B151" s="136" t="str">
        <f>'Ordre de passage'!C12</f>
        <v>Noémy Clément</v>
      </c>
      <c r="C151" s="33"/>
      <c r="D151" s="66">
        <f t="shared" si="18"/>
        <v>8</v>
      </c>
      <c r="E151" s="61">
        <f>IF(H151="","",LOOKUP(D151,Valeurs!$G$4:'Valeurs'!$G$43,Valeurs!$H$4:'Valeurs'!$H$43))</f>
        <v>10</v>
      </c>
      <c r="F151" s="247">
        <f>IF(D151="","0,00%",LOOKUP(D151,Valeurs!$G$4:$G$43,Valeurs!$I$4:$I$43))</f>
        <v>0.15</v>
      </c>
      <c r="G151" s="153"/>
      <c r="H151" s="157">
        <f t="shared" si="19"/>
        <v>48</v>
      </c>
      <c r="I151" s="127">
        <v>48</v>
      </c>
      <c r="J151" s="62">
        <f t="shared" si="15"/>
        <v>8</v>
      </c>
      <c r="K151" s="127">
        <v>0</v>
      </c>
      <c r="L151" s="62">
        <f t="shared" si="16"/>
        <v>5</v>
      </c>
      <c r="M151" s="359">
        <v>0</v>
      </c>
      <c r="N151" s="360">
        <f t="shared" si="17"/>
        <v>1</v>
      </c>
    </row>
    <row r="152" spans="1:14" x14ac:dyDescent="0.2">
      <c r="A152" s="135">
        <f>'Ordre de passage'!B13</f>
        <v>0</v>
      </c>
      <c r="B152" s="136">
        <f>'Ordre de passage'!C13</f>
        <v>0</v>
      </c>
      <c r="C152" s="33"/>
      <c r="D152" s="66" t="str">
        <f t="shared" si="18"/>
        <v/>
      </c>
      <c r="E152" s="61" t="str">
        <f>IF(H152="","",LOOKUP(D152,Valeurs!$G$4:'Valeurs'!$G$43,Valeurs!$H$4:'Valeurs'!$H$43))</f>
        <v/>
      </c>
      <c r="F152" s="247" t="str">
        <f>IF(D152="","0,00%",LOOKUP(D152,Valeurs!$G$4:$G$43,Valeurs!$I$4:$I$43))</f>
        <v>0,00%</v>
      </c>
      <c r="G152" s="153"/>
      <c r="H152" s="157" t="str">
        <f t="shared" si="19"/>
        <v/>
      </c>
      <c r="I152" s="127"/>
      <c r="J152" s="62" t="str">
        <f t="shared" si="15"/>
        <v/>
      </c>
      <c r="K152" s="127"/>
      <c r="L152" s="62" t="str">
        <f t="shared" si="16"/>
        <v/>
      </c>
      <c r="M152" s="359">
        <v>0</v>
      </c>
      <c r="N152" s="360">
        <f t="shared" si="17"/>
        <v>1</v>
      </c>
    </row>
    <row r="153" spans="1:14" x14ac:dyDescent="0.2">
      <c r="A153" s="135">
        <f>'Ordre de passage'!B14</f>
        <v>0</v>
      </c>
      <c r="B153" s="136">
        <f>'Ordre de passage'!C14</f>
        <v>0</v>
      </c>
      <c r="C153" s="33"/>
      <c r="D153" s="66" t="str">
        <f t="shared" si="18"/>
        <v/>
      </c>
      <c r="E153" s="61" t="str">
        <f>IF(H153="","",LOOKUP(D153,Valeurs!$G$4:'Valeurs'!$G$43,Valeurs!$H$4:'Valeurs'!$H$43))</f>
        <v/>
      </c>
      <c r="F153" s="247" t="str">
        <f>IF(D153="","0,00%",LOOKUP(D153,Valeurs!$G$4:$G$43,Valeurs!$I$4:$I$43))</f>
        <v>0,00%</v>
      </c>
      <c r="G153" s="153"/>
      <c r="H153" s="157" t="str">
        <f t="shared" si="19"/>
        <v/>
      </c>
      <c r="I153" s="127"/>
      <c r="J153" s="62" t="str">
        <f t="shared" si="15"/>
        <v/>
      </c>
      <c r="K153" s="127"/>
      <c r="L153" s="62" t="str">
        <f t="shared" si="16"/>
        <v/>
      </c>
      <c r="M153" s="359">
        <v>0</v>
      </c>
      <c r="N153" s="360">
        <f t="shared" si="17"/>
        <v>1</v>
      </c>
    </row>
    <row r="154" spans="1:14" x14ac:dyDescent="0.2">
      <c r="A154" s="135">
        <f>'Ordre de passage'!B15</f>
        <v>0</v>
      </c>
      <c r="B154" s="136">
        <f>'Ordre de passage'!C15</f>
        <v>0</v>
      </c>
      <c r="C154" s="33"/>
      <c r="D154" s="66" t="str">
        <f t="shared" si="18"/>
        <v/>
      </c>
      <c r="E154" s="61" t="str">
        <f>IF(H154="","",LOOKUP(D154,Valeurs!$G$4:'Valeurs'!$G$43,Valeurs!$H$4:'Valeurs'!$H$43))</f>
        <v/>
      </c>
      <c r="F154" s="247" t="str">
        <f>IF(D154="","0,00%",LOOKUP(D154,Valeurs!$G$4:$G$43,Valeurs!$I$4:$I$43))</f>
        <v>0,00%</v>
      </c>
      <c r="G154" s="153"/>
      <c r="H154" s="157" t="str">
        <f t="shared" si="19"/>
        <v/>
      </c>
      <c r="I154" s="127"/>
      <c r="J154" s="62" t="str">
        <f t="shared" si="15"/>
        <v/>
      </c>
      <c r="K154" s="127"/>
      <c r="L154" s="62" t="str">
        <f t="shared" si="16"/>
        <v/>
      </c>
      <c r="M154" s="359">
        <v>0</v>
      </c>
      <c r="N154" s="360">
        <f t="shared" si="17"/>
        <v>1</v>
      </c>
    </row>
    <row r="155" spans="1:14" x14ac:dyDescent="0.2">
      <c r="A155" s="135">
        <f>'Ordre de passage'!B16</f>
        <v>0</v>
      </c>
      <c r="B155" s="136">
        <f>'Ordre de passage'!C16</f>
        <v>0</v>
      </c>
      <c r="C155" s="33"/>
      <c r="D155" s="66" t="str">
        <f t="shared" si="18"/>
        <v/>
      </c>
      <c r="E155" s="61" t="str">
        <f>IF(H155="","",LOOKUP(D155,Valeurs!$G$4:'Valeurs'!$G$43,Valeurs!$H$4:'Valeurs'!$H$43))</f>
        <v/>
      </c>
      <c r="F155" s="247" t="str">
        <f>IF(D155="","0,00%",LOOKUP(D155,Valeurs!$G$4:$G$43,Valeurs!$I$4:$I$43))</f>
        <v>0,00%</v>
      </c>
      <c r="G155" s="153"/>
      <c r="H155" s="157" t="str">
        <f t="shared" si="19"/>
        <v/>
      </c>
      <c r="I155" s="127"/>
      <c r="J155" s="62" t="str">
        <f t="shared" si="15"/>
        <v/>
      </c>
      <c r="K155" s="127"/>
      <c r="L155" s="62" t="str">
        <f t="shared" si="16"/>
        <v/>
      </c>
      <c r="M155" s="359">
        <v>0</v>
      </c>
      <c r="N155" s="360">
        <f t="shared" si="17"/>
        <v>1</v>
      </c>
    </row>
    <row r="156" spans="1:14" x14ac:dyDescent="0.2">
      <c r="A156" s="135">
        <f>'Ordre de passage'!B17</f>
        <v>0</v>
      </c>
      <c r="B156" s="136">
        <f>'Ordre de passage'!C17</f>
        <v>0</v>
      </c>
      <c r="C156" s="33"/>
      <c r="D156" s="66" t="str">
        <f t="shared" si="18"/>
        <v/>
      </c>
      <c r="E156" s="61" t="str">
        <f>IF(H156="","",LOOKUP(D156,Valeurs!$G$4:'Valeurs'!$G$43,Valeurs!$H$4:'Valeurs'!$H$43))</f>
        <v/>
      </c>
      <c r="F156" s="247" t="str">
        <f>IF(D156="","0,00%",LOOKUP(D156,Valeurs!$G$4:$G$43,Valeurs!$I$4:$I$43))</f>
        <v>0,00%</v>
      </c>
      <c r="G156" s="153"/>
      <c r="H156" s="157" t="str">
        <f t="shared" si="19"/>
        <v/>
      </c>
      <c r="I156" s="127"/>
      <c r="J156" s="62" t="str">
        <f t="shared" si="15"/>
        <v/>
      </c>
      <c r="K156" s="127"/>
      <c r="L156" s="62" t="str">
        <f t="shared" si="16"/>
        <v/>
      </c>
      <c r="M156" s="359">
        <v>0</v>
      </c>
      <c r="N156" s="360">
        <f t="shared" si="17"/>
        <v>1</v>
      </c>
    </row>
    <row r="157" spans="1:14" x14ac:dyDescent="0.2">
      <c r="A157" s="135">
        <f>'Ordre de passage'!B18</f>
        <v>0</v>
      </c>
      <c r="B157" s="136">
        <f>'Ordre de passage'!C18</f>
        <v>0</v>
      </c>
      <c r="C157" s="33"/>
      <c r="D157" s="66" t="str">
        <f t="shared" si="18"/>
        <v/>
      </c>
      <c r="E157" s="61" t="str">
        <f>IF(H157="","",LOOKUP(D157,Valeurs!$G$4:'Valeurs'!$G$43,Valeurs!$H$4:'Valeurs'!$H$43))</f>
        <v/>
      </c>
      <c r="F157" s="247" t="str">
        <f>IF(D157="","0,00%",LOOKUP(D157,Valeurs!$G$4:$G$43,Valeurs!$I$4:$I$43))</f>
        <v>0,00%</v>
      </c>
      <c r="G157" s="153"/>
      <c r="H157" s="157" t="str">
        <f t="shared" si="19"/>
        <v/>
      </c>
      <c r="I157" s="127"/>
      <c r="J157" s="62" t="str">
        <f t="shared" si="15"/>
        <v/>
      </c>
      <c r="K157" s="127"/>
      <c r="L157" s="62" t="str">
        <f t="shared" si="16"/>
        <v/>
      </c>
      <c r="M157" s="359">
        <v>0</v>
      </c>
      <c r="N157" s="360">
        <f t="shared" si="17"/>
        <v>1</v>
      </c>
    </row>
    <row r="158" spans="1:14" x14ac:dyDescent="0.2">
      <c r="A158" s="135">
        <f>'Ordre de passage'!B19</f>
        <v>0</v>
      </c>
      <c r="B158" s="136">
        <f>'Ordre de passage'!C19</f>
        <v>0</v>
      </c>
      <c r="C158" s="33"/>
      <c r="D158" s="66" t="str">
        <f t="shared" si="18"/>
        <v/>
      </c>
      <c r="E158" s="61" t="str">
        <f>IF(H158="","",LOOKUP(D158,Valeurs!$G$4:'Valeurs'!$G$43,Valeurs!$H$4:'Valeurs'!$H$43))</f>
        <v/>
      </c>
      <c r="F158" s="247" t="str">
        <f>IF(D158="","0,00%",LOOKUP(D158,Valeurs!$G$4:$G$43,Valeurs!$I$4:$I$43))</f>
        <v>0,00%</v>
      </c>
      <c r="G158" s="153"/>
      <c r="H158" s="157" t="str">
        <f t="shared" si="19"/>
        <v/>
      </c>
      <c r="I158" s="127"/>
      <c r="J158" s="62" t="str">
        <f t="shared" si="15"/>
        <v/>
      </c>
      <c r="K158" s="127"/>
      <c r="L158" s="62" t="str">
        <f t="shared" si="16"/>
        <v/>
      </c>
      <c r="M158" s="359">
        <v>0</v>
      </c>
      <c r="N158" s="360">
        <f t="shared" si="17"/>
        <v>1</v>
      </c>
    </row>
    <row r="159" spans="1:14" x14ac:dyDescent="0.2">
      <c r="A159" s="135">
        <f>'Ordre de passage'!B26</f>
        <v>0</v>
      </c>
      <c r="B159" s="136">
        <f>'Ordre de passage'!C26</f>
        <v>0</v>
      </c>
      <c r="C159" s="33"/>
      <c r="D159" s="66" t="str">
        <f t="shared" si="18"/>
        <v/>
      </c>
      <c r="E159" s="61" t="str">
        <f>IF(H159="","",LOOKUP(D159,Valeurs!$G$4:'Valeurs'!$G$43,Valeurs!$H$4:'Valeurs'!$H$43))</f>
        <v/>
      </c>
      <c r="F159" s="247" t="str">
        <f>IF(D159="","0,00%",LOOKUP(D159,Valeurs!$G$4:$G$43,Valeurs!$I$4:$I$43))</f>
        <v>0,00%</v>
      </c>
      <c r="G159" s="153"/>
      <c r="H159" s="157" t="str">
        <f t="shared" si="19"/>
        <v/>
      </c>
      <c r="I159" s="127"/>
      <c r="J159" s="62" t="str">
        <f t="shared" si="15"/>
        <v/>
      </c>
      <c r="K159" s="127"/>
      <c r="L159" s="62" t="str">
        <f t="shared" si="16"/>
        <v/>
      </c>
      <c r="M159" s="359">
        <v>0</v>
      </c>
      <c r="N159" s="360">
        <f t="shared" si="17"/>
        <v>1</v>
      </c>
    </row>
    <row r="160" spans="1:14" x14ac:dyDescent="0.2">
      <c r="A160" s="135">
        <f>'Ordre de passage'!B27</f>
        <v>0</v>
      </c>
      <c r="B160" s="136">
        <f>'Ordre de passage'!C27</f>
        <v>0</v>
      </c>
      <c r="C160" s="33"/>
      <c r="D160" s="66" t="str">
        <f t="shared" si="18"/>
        <v/>
      </c>
      <c r="E160" s="61" t="str">
        <f>IF(H160="","",LOOKUP(D160,Valeurs!$G$4:'Valeurs'!$G$43,Valeurs!$H$4:'Valeurs'!$H$43))</f>
        <v/>
      </c>
      <c r="F160" s="247" t="str">
        <f>IF(D160="","0,00%",LOOKUP(D160,Valeurs!$G$4:$G$43,Valeurs!$I$4:$I$43))</f>
        <v>0,00%</v>
      </c>
      <c r="G160" s="153"/>
      <c r="H160" s="157" t="str">
        <f t="shared" si="19"/>
        <v/>
      </c>
      <c r="I160" s="127"/>
      <c r="J160" s="62" t="str">
        <f t="shared" si="15"/>
        <v/>
      </c>
      <c r="K160" s="127"/>
      <c r="L160" s="62" t="str">
        <f t="shared" si="16"/>
        <v/>
      </c>
      <c r="M160" s="359">
        <v>0</v>
      </c>
      <c r="N160" s="360">
        <f t="shared" si="17"/>
        <v>1</v>
      </c>
    </row>
    <row r="161" spans="1:14" x14ac:dyDescent="0.2">
      <c r="A161" s="135">
        <f>'Ordre de passage'!B28</f>
        <v>0</v>
      </c>
      <c r="B161" s="136">
        <f>'Ordre de passage'!C28</f>
        <v>0</v>
      </c>
      <c r="C161" s="33"/>
      <c r="D161" s="66" t="str">
        <f t="shared" si="18"/>
        <v/>
      </c>
      <c r="E161" s="61" t="str">
        <f>IF(H161="","",LOOKUP(D161,Valeurs!$G$4:'Valeurs'!$G$43,Valeurs!$H$4:'Valeurs'!$H$43))</f>
        <v/>
      </c>
      <c r="F161" s="247" t="str">
        <f>IF(D161="","0,00%",LOOKUP(D161,Valeurs!$G$4:$G$43,Valeurs!$I$4:$I$43))</f>
        <v>0,00%</v>
      </c>
      <c r="G161" s="153"/>
      <c r="H161" s="157" t="str">
        <f t="shared" si="19"/>
        <v/>
      </c>
      <c r="I161" s="127"/>
      <c r="J161" s="62" t="str">
        <f t="shared" si="15"/>
        <v/>
      </c>
      <c r="K161" s="127"/>
      <c r="L161" s="62" t="str">
        <f t="shared" si="16"/>
        <v/>
      </c>
      <c r="M161" s="359">
        <v>0</v>
      </c>
      <c r="N161" s="360">
        <f t="shared" si="17"/>
        <v>1</v>
      </c>
    </row>
    <row r="162" spans="1:14" x14ac:dyDescent="0.2">
      <c r="A162" s="135">
        <f>'Ordre de passage'!B29</f>
        <v>0</v>
      </c>
      <c r="B162" s="136">
        <f>'Ordre de passage'!C29</f>
        <v>0</v>
      </c>
      <c r="C162" s="33"/>
      <c r="D162" s="66" t="str">
        <f t="shared" si="18"/>
        <v/>
      </c>
      <c r="E162" s="61" t="str">
        <f>IF(H162="","",LOOKUP(D162,Valeurs!$G$4:'Valeurs'!$G$43,Valeurs!$H$4:'Valeurs'!$H$43))</f>
        <v/>
      </c>
      <c r="F162" s="247" t="str">
        <f>IF(D162="","0,00%",LOOKUP(D162,Valeurs!$G$4:$G$43,Valeurs!$I$4:$I$43))</f>
        <v>0,00%</v>
      </c>
      <c r="G162" s="153"/>
      <c r="H162" s="157" t="str">
        <f t="shared" si="19"/>
        <v/>
      </c>
      <c r="I162" s="127"/>
      <c r="J162" s="62" t="str">
        <f t="shared" si="15"/>
        <v/>
      </c>
      <c r="K162" s="127"/>
      <c r="L162" s="62" t="str">
        <f t="shared" si="16"/>
        <v/>
      </c>
      <c r="M162" s="359">
        <v>0</v>
      </c>
      <c r="N162" s="360">
        <f t="shared" si="17"/>
        <v>1</v>
      </c>
    </row>
    <row r="163" spans="1:14" x14ac:dyDescent="0.2">
      <c r="A163" s="135">
        <f>'Ordre de passage'!B30</f>
        <v>0</v>
      </c>
      <c r="B163" s="136">
        <f>'Ordre de passage'!C30</f>
        <v>0</v>
      </c>
      <c r="C163" s="88"/>
      <c r="D163" s="66" t="str">
        <f t="shared" si="18"/>
        <v/>
      </c>
      <c r="E163" s="61" t="str">
        <f>IF(H163="","",LOOKUP(D163,Valeurs!$G$4:'Valeurs'!$G$43,Valeurs!$H$4:'Valeurs'!$H$43))</f>
        <v/>
      </c>
      <c r="F163" s="247" t="str">
        <f>IF(D163="","0,00%",LOOKUP(D163,Valeurs!$G$4:$G$43,Valeurs!$I$4:$I$43))</f>
        <v>0,00%</v>
      </c>
      <c r="G163" s="154"/>
      <c r="H163" s="157" t="str">
        <f t="shared" si="19"/>
        <v/>
      </c>
      <c r="I163" s="132"/>
      <c r="J163" s="62" t="str">
        <f t="shared" si="15"/>
        <v/>
      </c>
      <c r="K163" s="132"/>
      <c r="L163" s="62" t="str">
        <f t="shared" si="16"/>
        <v/>
      </c>
      <c r="M163" s="361">
        <v>0</v>
      </c>
      <c r="N163" s="360">
        <f t="shared" si="17"/>
        <v>1</v>
      </c>
    </row>
    <row r="164" spans="1:14" hidden="1" x14ac:dyDescent="0.2">
      <c r="A164" s="135">
        <f>'Ordre de passage'!B31</f>
        <v>0</v>
      </c>
      <c r="B164" s="136">
        <f>'Ordre de passage'!C31</f>
        <v>0</v>
      </c>
      <c r="C164" s="88"/>
      <c r="D164" s="66" t="str">
        <f t="shared" si="18"/>
        <v/>
      </c>
      <c r="E164" s="61" t="str">
        <f>IF(H164="","",LOOKUP(D164,Valeurs!$G$4:'Valeurs'!$G$43,Valeurs!$H$4:'Valeurs'!$H$43))</f>
        <v/>
      </c>
      <c r="F164" s="247" t="str">
        <f>IF(D164="","0,00%",LOOKUP(D164,Valeurs!$G$4:$G$43,Valeurs!$I$4:$I$43))</f>
        <v>0,00%</v>
      </c>
      <c r="G164" s="154"/>
      <c r="H164" s="157" t="str">
        <f t="shared" si="19"/>
        <v/>
      </c>
      <c r="I164" s="132"/>
      <c r="J164" s="62" t="str">
        <f t="shared" si="15"/>
        <v/>
      </c>
      <c r="K164" s="132"/>
      <c r="L164" s="62" t="str">
        <f t="shared" si="16"/>
        <v/>
      </c>
      <c r="M164" s="132"/>
      <c r="N164" s="62" t="str">
        <f t="shared" si="17"/>
        <v/>
      </c>
    </row>
    <row r="165" spans="1:14" hidden="1" x14ac:dyDescent="0.2">
      <c r="A165" s="135" t="e">
        <f>'Ordre de passage'!#REF!</f>
        <v>#REF!</v>
      </c>
      <c r="B165" s="136" t="e">
        <f>'Ordre de passage'!#REF!</f>
        <v>#REF!</v>
      </c>
      <c r="C165" s="88"/>
      <c r="D165" s="66" t="str">
        <f t="shared" si="18"/>
        <v/>
      </c>
      <c r="E165" s="61" t="str">
        <f>IF(H165="","",LOOKUP(D165,Valeurs!$G$4:'Valeurs'!$G$43,Valeurs!$H$4:'Valeurs'!$H$43))</f>
        <v/>
      </c>
      <c r="F165" s="247" t="str">
        <f>IF(D165="","0,00%",LOOKUP(D165,Valeurs!$G$4:$G$43,Valeurs!$I$4:$I$43))</f>
        <v>0,00%</v>
      </c>
      <c r="G165" s="154"/>
      <c r="H165" s="157" t="str">
        <f t="shared" si="19"/>
        <v/>
      </c>
      <c r="I165" s="132"/>
      <c r="J165" s="62" t="str">
        <f t="shared" si="15"/>
        <v/>
      </c>
      <c r="K165" s="132"/>
      <c r="L165" s="62" t="str">
        <f t="shared" si="16"/>
        <v/>
      </c>
      <c r="M165" s="132"/>
      <c r="N165" s="62" t="str">
        <f t="shared" si="17"/>
        <v/>
      </c>
    </row>
    <row r="166" spans="1:14" hidden="1" x14ac:dyDescent="0.2">
      <c r="A166" s="135" t="e">
        <f>'Ordre de passage'!#REF!</f>
        <v>#REF!</v>
      </c>
      <c r="B166" s="136" t="e">
        <f>'Ordre de passage'!#REF!</f>
        <v>#REF!</v>
      </c>
      <c r="C166" s="88"/>
      <c r="D166" s="66" t="str">
        <f t="shared" si="18"/>
        <v/>
      </c>
      <c r="E166" s="61" t="str">
        <f>IF(H166="","",LOOKUP(D166,Valeurs!$G$4:'Valeurs'!$G$43,Valeurs!$H$4:'Valeurs'!$H$43))</f>
        <v/>
      </c>
      <c r="F166" s="247" t="str">
        <f>IF(D166="","0,00%",LOOKUP(D166,Valeurs!$G$4:$G$43,Valeurs!$I$4:$I$43))</f>
        <v>0,00%</v>
      </c>
      <c r="G166" s="154"/>
      <c r="H166" s="157" t="str">
        <f t="shared" si="19"/>
        <v/>
      </c>
      <c r="I166" s="132"/>
      <c r="J166" s="62" t="str">
        <f t="shared" si="15"/>
        <v/>
      </c>
      <c r="K166" s="132"/>
      <c r="L166" s="62" t="str">
        <f t="shared" si="16"/>
        <v/>
      </c>
      <c r="M166" s="132"/>
      <c r="N166" s="62" t="str">
        <f t="shared" si="17"/>
        <v/>
      </c>
    </row>
    <row r="167" spans="1:14" hidden="1" x14ac:dyDescent="0.2">
      <c r="A167" s="135" t="e">
        <f>'Ordre de passage'!#REF!</f>
        <v>#REF!</v>
      </c>
      <c r="B167" s="136" t="e">
        <f>'Ordre de passage'!#REF!</f>
        <v>#REF!</v>
      </c>
      <c r="C167" s="88"/>
      <c r="D167" s="66" t="str">
        <f t="shared" si="18"/>
        <v/>
      </c>
      <c r="E167" s="61" t="str">
        <f>IF(H167="","",LOOKUP(D167,Valeurs!$G$4:'Valeurs'!$G$43,Valeurs!$H$4:'Valeurs'!$H$43))</f>
        <v/>
      </c>
      <c r="F167" s="247" t="str">
        <f>IF(D167="","0,00%",LOOKUP(D167,Valeurs!$G$4:$G$43,Valeurs!$I$4:$I$43))</f>
        <v>0,00%</v>
      </c>
      <c r="G167" s="154"/>
      <c r="H167" s="157" t="str">
        <f t="shared" si="19"/>
        <v/>
      </c>
      <c r="I167" s="132"/>
      <c r="J167" s="62" t="str">
        <f t="shared" si="15"/>
        <v/>
      </c>
      <c r="K167" s="132"/>
      <c r="L167" s="62" t="str">
        <f t="shared" si="16"/>
        <v/>
      </c>
      <c r="M167" s="132"/>
      <c r="N167" s="62" t="str">
        <f t="shared" si="17"/>
        <v/>
      </c>
    </row>
    <row r="168" spans="1:14" hidden="1" x14ac:dyDescent="0.2">
      <c r="A168" s="135" t="e">
        <f>'Ordre de passage'!#REF!</f>
        <v>#REF!</v>
      </c>
      <c r="B168" s="136" t="e">
        <f>'Ordre de passage'!#REF!</f>
        <v>#REF!</v>
      </c>
      <c r="C168" s="88"/>
      <c r="D168" s="66" t="str">
        <f t="shared" si="18"/>
        <v/>
      </c>
      <c r="E168" s="61" t="str">
        <f>IF(H168="","",LOOKUP(D168,Valeurs!$G$4:'Valeurs'!$G$43,Valeurs!$H$4:'Valeurs'!$H$43))</f>
        <v/>
      </c>
      <c r="F168" s="247" t="str">
        <f>IF(D168="","0,00%",LOOKUP(D168,Valeurs!$G$4:$G$43,Valeurs!$I$4:$I$43))</f>
        <v>0,00%</v>
      </c>
      <c r="G168" s="154"/>
      <c r="H168" s="157" t="str">
        <f t="shared" si="19"/>
        <v/>
      </c>
      <c r="I168" s="132"/>
      <c r="J168" s="62" t="str">
        <f t="shared" si="15"/>
        <v/>
      </c>
      <c r="K168" s="132"/>
      <c r="L168" s="62" t="str">
        <f t="shared" si="16"/>
        <v/>
      </c>
      <c r="M168" s="132"/>
      <c r="N168" s="62" t="str">
        <f t="shared" si="17"/>
        <v/>
      </c>
    </row>
    <row r="169" spans="1:14" hidden="1" x14ac:dyDescent="0.2">
      <c r="A169" s="135" t="e">
        <f>'Ordre de passage'!#REF!</f>
        <v>#REF!</v>
      </c>
      <c r="B169" s="136" t="e">
        <f>'Ordre de passage'!#REF!</f>
        <v>#REF!</v>
      </c>
      <c r="C169" s="88"/>
      <c r="D169" s="66" t="str">
        <f t="shared" si="18"/>
        <v/>
      </c>
      <c r="E169" s="61" t="str">
        <f>IF(H169="","",LOOKUP(D169,Valeurs!$G$4:'Valeurs'!$G$43,Valeurs!$H$4:'Valeurs'!$H$43))</f>
        <v/>
      </c>
      <c r="F169" s="247" t="str">
        <f>IF(D169="","0,00%",LOOKUP(D169,Valeurs!$G$4:$G$43,Valeurs!$I$4:$I$43))</f>
        <v>0,00%</v>
      </c>
      <c r="G169" s="154"/>
      <c r="H169" s="157" t="str">
        <f t="shared" si="19"/>
        <v/>
      </c>
      <c r="I169" s="132"/>
      <c r="J169" s="62" t="str">
        <f t="shared" si="15"/>
        <v/>
      </c>
      <c r="K169" s="132"/>
      <c r="L169" s="62" t="str">
        <f t="shared" si="16"/>
        <v/>
      </c>
      <c r="M169" s="132"/>
      <c r="N169" s="62" t="str">
        <f t="shared" si="17"/>
        <v/>
      </c>
    </row>
    <row r="170" spans="1:14" hidden="1" x14ac:dyDescent="0.2">
      <c r="A170" s="135" t="e">
        <f>'Ordre de passage'!#REF!</f>
        <v>#REF!</v>
      </c>
      <c r="B170" s="136" t="e">
        <f>'Ordre de passage'!#REF!</f>
        <v>#REF!</v>
      </c>
      <c r="C170" s="88"/>
      <c r="D170" s="66" t="str">
        <f t="shared" si="18"/>
        <v/>
      </c>
      <c r="E170" s="61" t="str">
        <f>IF(H170="","",LOOKUP(D170,Valeurs!$G$4:'Valeurs'!$G$43,Valeurs!$H$4:'Valeurs'!$H$43))</f>
        <v/>
      </c>
      <c r="F170" s="247" t="str">
        <f>IF(D170="","0,00%",LOOKUP(D170,Valeurs!$G$4:$G$43,Valeurs!$I$4:$I$43))</f>
        <v>0,00%</v>
      </c>
      <c r="G170" s="154"/>
      <c r="H170" s="157" t="str">
        <f t="shared" si="19"/>
        <v/>
      </c>
      <c r="I170" s="132"/>
      <c r="J170" s="62" t="str">
        <f t="shared" si="15"/>
        <v/>
      </c>
      <c r="K170" s="132"/>
      <c r="L170" s="62" t="str">
        <f t="shared" si="16"/>
        <v/>
      </c>
      <c r="M170" s="132"/>
      <c r="N170" s="62" t="str">
        <f t="shared" si="17"/>
        <v/>
      </c>
    </row>
    <row r="171" spans="1:14" hidden="1" x14ac:dyDescent="0.2">
      <c r="A171" s="135" t="e">
        <f>'Ordre de passage'!#REF!</f>
        <v>#REF!</v>
      </c>
      <c r="B171" s="136" t="e">
        <f>'Ordre de passage'!#REF!</f>
        <v>#REF!</v>
      </c>
      <c r="C171" s="88"/>
      <c r="D171" s="66" t="str">
        <f t="shared" si="18"/>
        <v/>
      </c>
      <c r="E171" s="61" t="str">
        <f>IF(H171="","",LOOKUP(D171,Valeurs!$G$4:'Valeurs'!$G$43,Valeurs!$H$4:'Valeurs'!$H$43))</f>
        <v/>
      </c>
      <c r="F171" s="247" t="str">
        <f>IF(D171="","0,00%",LOOKUP(D171,Valeurs!$G$4:$G$43,Valeurs!$I$4:$I$43))</f>
        <v>0,00%</v>
      </c>
      <c r="G171" s="154"/>
      <c r="H171" s="157" t="str">
        <f t="shared" si="19"/>
        <v/>
      </c>
      <c r="I171" s="132"/>
      <c r="J171" s="62" t="str">
        <f t="shared" si="15"/>
        <v/>
      </c>
      <c r="K171" s="132"/>
      <c r="L171" s="62" t="str">
        <f t="shared" si="16"/>
        <v/>
      </c>
      <c r="M171" s="132"/>
      <c r="N171" s="62" t="str">
        <f t="shared" si="17"/>
        <v/>
      </c>
    </row>
    <row r="172" spans="1:14" ht="13.5" hidden="1" thickBot="1" x14ac:dyDescent="0.25">
      <c r="A172" s="137" t="e">
        <f>'Ordre de passage'!#REF!</f>
        <v>#REF!</v>
      </c>
      <c r="B172" s="138" t="e">
        <f>'Ordre de passage'!#REF!</f>
        <v>#REF!</v>
      </c>
      <c r="C172" s="34"/>
      <c r="D172" s="67" t="str">
        <f t="shared" si="18"/>
        <v/>
      </c>
      <c r="E172" s="63" t="str">
        <f>IF(H172="","",LOOKUP(D172,Valeurs!$G$4:'Valeurs'!$G$43,Valeurs!$H$4:'Valeurs'!$H$43))</f>
        <v/>
      </c>
      <c r="F172" s="248" t="str">
        <f>IF(D172="","0,00%",LOOKUP(D172,Valeurs!$G$4:$G$43,Valeurs!$I$4:$I$43))</f>
        <v>0,00%</v>
      </c>
      <c r="G172" s="155"/>
      <c r="H172" s="158" t="str">
        <f t="shared" si="19"/>
        <v/>
      </c>
      <c r="I172" s="128"/>
      <c r="J172" s="64" t="str">
        <f t="shared" si="15"/>
        <v/>
      </c>
      <c r="K172" s="128"/>
      <c r="L172" s="64" t="str">
        <f t="shared" si="16"/>
        <v/>
      </c>
      <c r="M172" s="128"/>
      <c r="N172" s="64" t="str">
        <f t="shared" si="17"/>
        <v/>
      </c>
    </row>
    <row r="173" spans="1:14" ht="13.5" thickBot="1" x14ac:dyDescent="0.25"/>
    <row r="174" spans="1:14" ht="18" x14ac:dyDescent="0.25">
      <c r="A174" s="475" t="s">
        <v>94</v>
      </c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7"/>
    </row>
    <row r="175" spans="1:14" ht="27" thickBot="1" x14ac:dyDescent="0.25">
      <c r="A175" s="478" t="s">
        <v>30</v>
      </c>
      <c r="B175" s="479"/>
      <c r="C175" s="479"/>
      <c r="D175" s="479"/>
      <c r="E175" s="479"/>
      <c r="F175" s="479"/>
      <c r="G175" s="479"/>
      <c r="H175" s="479"/>
      <c r="I175" s="479"/>
      <c r="J175" s="479"/>
      <c r="K175" s="479"/>
      <c r="L175" s="480"/>
    </row>
    <row r="176" spans="1:14" ht="32.1" customHeight="1" thickBot="1" x14ac:dyDescent="0.25">
      <c r="A176" s="499" t="s">
        <v>18</v>
      </c>
      <c r="B176" s="499" t="s">
        <v>22</v>
      </c>
      <c r="C176" s="458"/>
      <c r="D176" s="499" t="s">
        <v>5</v>
      </c>
      <c r="E176" s="499" t="s">
        <v>15</v>
      </c>
      <c r="F176" s="499" t="s">
        <v>1</v>
      </c>
      <c r="G176" s="484"/>
      <c r="H176" s="377" t="s">
        <v>0</v>
      </c>
      <c r="I176" s="486" t="s">
        <v>122</v>
      </c>
      <c r="J176" s="487"/>
      <c r="K176" s="501" t="s">
        <v>28</v>
      </c>
      <c r="L176" s="501"/>
    </row>
    <row r="177" spans="1:12" ht="13.5" thickBot="1" x14ac:dyDescent="0.25">
      <c r="A177" s="500"/>
      <c r="B177" s="500"/>
      <c r="C177" s="459"/>
      <c r="D177" s="500"/>
      <c r="E177" s="500"/>
      <c r="F177" s="500"/>
      <c r="G177" s="485"/>
      <c r="H177" s="378">
        <f>SUM(I177,K177)</f>
        <v>122</v>
      </c>
      <c r="I177" s="131">
        <v>122</v>
      </c>
      <c r="J177" s="32" t="s">
        <v>5</v>
      </c>
      <c r="K177" s="131">
        <v>0</v>
      </c>
      <c r="L177" s="382" t="s">
        <v>5</v>
      </c>
    </row>
    <row r="178" spans="1:12" x14ac:dyDescent="0.2">
      <c r="A178" s="133" t="str">
        <f>'Ordre de passage'!B4</f>
        <v>CSRAD</v>
      </c>
      <c r="B178" s="134" t="str">
        <f>'Ordre de passage'!C4</f>
        <v>Rosalie Charpentier</v>
      </c>
      <c r="C178" s="58"/>
      <c r="D178" s="65">
        <f>IF(H178="","",RANK(H178,$H$178:$H$207))</f>
        <v>7</v>
      </c>
      <c r="E178" s="59">
        <f>IF(H178="","",LOOKUP(D178,Valeurs!$J$4:'Valeurs'!$J$43,Valeurs!$K$4:'Valeurs'!$K$43))</f>
        <v>11</v>
      </c>
      <c r="F178" s="246">
        <f>IF(D178="","0,00%",LOOKUP(D178,Valeurs!$J$4:$J$43,Valeurs!$L$4:$L$43))</f>
        <v>0.1925</v>
      </c>
      <c r="G178" s="159"/>
      <c r="H178" s="156">
        <f>IF(I178="","",SUM(I178,K178))</f>
        <v>52</v>
      </c>
      <c r="I178" s="126">
        <v>52</v>
      </c>
      <c r="J178" s="60">
        <f>IF(I178="","",RANK(I178,$I$178:$I$207))</f>
        <v>6</v>
      </c>
      <c r="K178" s="126">
        <v>0</v>
      </c>
      <c r="L178" s="383">
        <f>IF(K178="","",RANK(K178,$K$178:$K$207))</f>
        <v>6</v>
      </c>
    </row>
    <row r="179" spans="1:12" x14ac:dyDescent="0.2">
      <c r="A179" s="135" t="str">
        <f>'Ordre de passage'!B5</f>
        <v>CSRN</v>
      </c>
      <c r="B179" s="136" t="str">
        <f>'Ordre de passage'!C5</f>
        <v>Gabriel Martin</v>
      </c>
      <c r="C179" s="33"/>
      <c r="D179" s="66">
        <f t="shared" ref="D179:D207" si="20">IF(H179="","",RANK(H179,$H$178:$H$207))</f>
        <v>9</v>
      </c>
      <c r="E179" s="61">
        <f>IF(H179="","",LOOKUP(D179,Valeurs!$G$4:'Valeurs'!$G$43,Valeurs!$H$4:'Valeurs'!$H$43))</f>
        <v>8</v>
      </c>
      <c r="F179" s="247">
        <f>IF(D179="","0,00%",LOOKUP(D179,Valeurs!$J$4:$J$43,Valeurs!$L$4:$L$43))</f>
        <v>0.13999999999999999</v>
      </c>
      <c r="G179" s="160"/>
      <c r="H179" s="157">
        <f t="shared" ref="H179:H207" si="21">IF(I179="","",SUM(I179,K179))</f>
        <v>43</v>
      </c>
      <c r="I179" s="127">
        <v>33</v>
      </c>
      <c r="J179" s="62">
        <f t="shared" ref="J179:J207" si="22">IF(I179="","",RANK(I179,$I$178:$I$207))</f>
        <v>9</v>
      </c>
      <c r="K179" s="127">
        <v>10</v>
      </c>
      <c r="L179" s="384">
        <f t="shared" ref="L179:L207" si="23">IF(K179="","",RANK(K179,$K$178:$K$207))</f>
        <v>3</v>
      </c>
    </row>
    <row r="180" spans="1:12" x14ac:dyDescent="0.2">
      <c r="A180" s="135" t="str">
        <f>'Ordre de passage'!B6</f>
        <v>SSSL</v>
      </c>
      <c r="B180" s="136" t="str">
        <f>'Ordre de passage'!C6</f>
        <v>Missy Roy</v>
      </c>
      <c r="C180" s="33"/>
      <c r="D180" s="66">
        <f t="shared" si="20"/>
        <v>6</v>
      </c>
      <c r="E180" s="61">
        <f>IF(H180="","",LOOKUP(D180,Valeurs!$G$4:'Valeurs'!$G$43,Valeurs!$H$4:'Valeurs'!$H$43))</f>
        <v>12</v>
      </c>
      <c r="F180" s="247">
        <f>IF(D180="","0,00%",LOOKUP(D180,Valeurs!$J$4:$J$43,Valeurs!$L$4:$L$43))</f>
        <v>0.21</v>
      </c>
      <c r="G180" s="160"/>
      <c r="H180" s="157">
        <f t="shared" si="21"/>
        <v>53</v>
      </c>
      <c r="I180" s="127">
        <v>53</v>
      </c>
      <c r="J180" s="62">
        <f t="shared" si="22"/>
        <v>5</v>
      </c>
      <c r="K180" s="127">
        <v>0</v>
      </c>
      <c r="L180" s="384">
        <f t="shared" si="23"/>
        <v>6</v>
      </c>
    </row>
    <row r="181" spans="1:12" x14ac:dyDescent="0.2">
      <c r="A181" s="135" t="str">
        <f>'Ordre de passage'!B7</f>
        <v>30Deux</v>
      </c>
      <c r="B181" s="136" t="str">
        <f>'Ordre de passage'!C7</f>
        <v xml:space="preserve">Pier-Alexis Bell </v>
      </c>
      <c r="C181" s="33"/>
      <c r="D181" s="66">
        <f t="shared" si="20"/>
        <v>5</v>
      </c>
      <c r="E181" s="61">
        <f>IF(H181="","",LOOKUP(D181,Valeurs!$G$4:'Valeurs'!$G$43,Valeurs!$H$4:'Valeurs'!$H$43))</f>
        <v>13</v>
      </c>
      <c r="F181" s="247">
        <f>IF(D181="","0,00%",LOOKUP(D181,Valeurs!$J$4:$J$43,Valeurs!$L$4:$L$43))</f>
        <v>0.22749999999999998</v>
      </c>
      <c r="G181" s="160"/>
      <c r="H181" s="157">
        <f t="shared" si="21"/>
        <v>56</v>
      </c>
      <c r="I181" s="127">
        <v>52</v>
      </c>
      <c r="J181" s="62">
        <f t="shared" si="22"/>
        <v>6</v>
      </c>
      <c r="K181" s="127">
        <v>4</v>
      </c>
      <c r="L181" s="384">
        <f t="shared" si="23"/>
        <v>5</v>
      </c>
    </row>
    <row r="182" spans="1:12" x14ac:dyDescent="0.2">
      <c r="A182" s="135" t="str">
        <f>'Ordre de passage'!B8</f>
        <v>30Deux</v>
      </c>
      <c r="B182" s="136" t="str">
        <f>'Ordre de passage'!C8</f>
        <v>Ève-Marie Bell</v>
      </c>
      <c r="C182" s="33"/>
      <c r="D182" s="66">
        <f t="shared" si="20"/>
        <v>1</v>
      </c>
      <c r="E182" s="61">
        <f>IF(H182="","",LOOKUP(D182,Valeurs!$G$4:'Valeurs'!$G$43,Valeurs!$H$4:'Valeurs'!$H$43))</f>
        <v>20</v>
      </c>
      <c r="F182" s="247">
        <f>IF(D182="","0,00%",LOOKUP(D182,Valeurs!$J$4:$J$43,Valeurs!$L$4:$L$43))</f>
        <v>0.35</v>
      </c>
      <c r="G182" s="160"/>
      <c r="H182" s="157">
        <f t="shared" si="21"/>
        <v>113</v>
      </c>
      <c r="I182" s="127">
        <v>95</v>
      </c>
      <c r="J182" s="62">
        <f t="shared" si="22"/>
        <v>1</v>
      </c>
      <c r="K182" s="127">
        <v>18</v>
      </c>
      <c r="L182" s="384">
        <f t="shared" si="23"/>
        <v>1</v>
      </c>
    </row>
    <row r="183" spans="1:12" x14ac:dyDescent="0.2">
      <c r="A183" s="135" t="str">
        <f>'Ordre de passage'!B9</f>
        <v>O'méga</v>
      </c>
      <c r="B183" s="136" t="str">
        <f>'Ordre de passage'!C9</f>
        <v>Émie Lemire</v>
      </c>
      <c r="C183" s="33"/>
      <c r="D183" s="66">
        <f t="shared" si="20"/>
        <v>3</v>
      </c>
      <c r="E183" s="61">
        <f>IF(H183="","",LOOKUP(D183,Valeurs!$G$4:'Valeurs'!$G$43,Valeurs!$H$4:'Valeurs'!$H$43))</f>
        <v>16</v>
      </c>
      <c r="F183" s="247">
        <f>IF(D183="","0,00%",LOOKUP(D183,Valeurs!$J$4:$J$43,Valeurs!$L$4:$L$43))</f>
        <v>0.27999999999999997</v>
      </c>
      <c r="G183" s="160"/>
      <c r="H183" s="157">
        <f t="shared" si="21"/>
        <v>78</v>
      </c>
      <c r="I183" s="127">
        <v>68</v>
      </c>
      <c r="J183" s="62">
        <f t="shared" si="22"/>
        <v>3</v>
      </c>
      <c r="K183" s="127">
        <v>10</v>
      </c>
      <c r="L183" s="384">
        <f t="shared" si="23"/>
        <v>3</v>
      </c>
    </row>
    <row r="184" spans="1:12" x14ac:dyDescent="0.2">
      <c r="A184" s="135" t="str">
        <f>'Ordre de passage'!B10</f>
        <v>O'méga</v>
      </c>
      <c r="B184" s="136" t="str">
        <f>'Ordre de passage'!C10</f>
        <v>Kelly-Ann Duquet</v>
      </c>
      <c r="C184" s="33"/>
      <c r="D184" s="66">
        <f t="shared" si="20"/>
        <v>8</v>
      </c>
      <c r="E184" s="61">
        <f>IF(H184="","",LOOKUP(D184,Valeurs!$G$4:'Valeurs'!$G$43,Valeurs!$H$4:'Valeurs'!$H$43))</f>
        <v>10</v>
      </c>
      <c r="F184" s="247">
        <f>IF(D184="","0,00%",LOOKUP(D184,Valeurs!$J$4:$J$43,Valeurs!$L$4:$L$43))</f>
        <v>0.17499999999999999</v>
      </c>
      <c r="G184" s="160"/>
      <c r="H184" s="157">
        <f t="shared" si="21"/>
        <v>47</v>
      </c>
      <c r="I184" s="127">
        <v>47</v>
      </c>
      <c r="J184" s="62">
        <f t="shared" si="22"/>
        <v>8</v>
      </c>
      <c r="K184" s="127">
        <v>0</v>
      </c>
      <c r="L184" s="384">
        <f t="shared" si="23"/>
        <v>6</v>
      </c>
    </row>
    <row r="185" spans="1:12" x14ac:dyDescent="0.2">
      <c r="A185" s="135" t="str">
        <f>'Ordre de passage'!B11</f>
        <v>O'méga</v>
      </c>
      <c r="B185" s="136" t="str">
        <f>'Ordre de passage'!C11</f>
        <v>Youssef Oulhaj</v>
      </c>
      <c r="C185" s="33"/>
      <c r="D185" s="66">
        <f t="shared" si="20"/>
        <v>4</v>
      </c>
      <c r="E185" s="61">
        <f>IF(H185="","",LOOKUP(D185,Valeurs!$G$4:'Valeurs'!$G$43,Valeurs!$H$4:'Valeurs'!$H$43))</f>
        <v>14</v>
      </c>
      <c r="F185" s="247">
        <f>IF(D185="","0,00%",LOOKUP(D185,Valeurs!$J$4:$J$43,Valeurs!$L$4:$L$43))</f>
        <v>0.24499999999999997</v>
      </c>
      <c r="G185" s="160"/>
      <c r="H185" s="157">
        <f t="shared" si="21"/>
        <v>59</v>
      </c>
      <c r="I185" s="127">
        <v>59</v>
      </c>
      <c r="J185" s="62">
        <f t="shared" si="22"/>
        <v>4</v>
      </c>
      <c r="K185" s="127">
        <v>0</v>
      </c>
      <c r="L185" s="384">
        <f t="shared" si="23"/>
        <v>6</v>
      </c>
    </row>
    <row r="186" spans="1:12" x14ac:dyDescent="0.2">
      <c r="A186" s="135" t="str">
        <f>'Ordre de passage'!B12</f>
        <v>O'méga</v>
      </c>
      <c r="B186" s="136" t="str">
        <f>'Ordre de passage'!C12</f>
        <v>Noémy Clément</v>
      </c>
      <c r="C186" s="33"/>
      <c r="D186" s="66">
        <f t="shared" si="20"/>
        <v>2</v>
      </c>
      <c r="E186" s="61">
        <f>IF(H186="","",LOOKUP(D186,Valeurs!$G$4:'Valeurs'!$G$43,Valeurs!$H$4:'Valeurs'!$H$43))</f>
        <v>18</v>
      </c>
      <c r="F186" s="247">
        <f>IF(D186="","0,00%",LOOKUP(D186,Valeurs!$J$4:$J$43,Valeurs!$L$4:$L$43))</f>
        <v>0.315</v>
      </c>
      <c r="G186" s="160"/>
      <c r="H186" s="157">
        <f t="shared" si="21"/>
        <v>91</v>
      </c>
      <c r="I186" s="127">
        <v>79</v>
      </c>
      <c r="J186" s="62">
        <f t="shared" si="22"/>
        <v>2</v>
      </c>
      <c r="K186" s="127">
        <v>12</v>
      </c>
      <c r="L186" s="384">
        <f t="shared" si="23"/>
        <v>2</v>
      </c>
    </row>
    <row r="187" spans="1:12" x14ac:dyDescent="0.2">
      <c r="A187" s="135">
        <f>'Ordre de passage'!B13</f>
        <v>0</v>
      </c>
      <c r="B187" s="136">
        <f>'Ordre de passage'!C13</f>
        <v>0</v>
      </c>
      <c r="C187" s="33"/>
      <c r="D187" s="66" t="str">
        <f t="shared" si="20"/>
        <v/>
      </c>
      <c r="E187" s="61" t="str">
        <f>IF(H187="","",LOOKUP(D187,Valeurs!$G$4:'Valeurs'!$G$43,Valeurs!$H$4:'Valeurs'!$H$43))</f>
        <v/>
      </c>
      <c r="F187" s="247" t="str">
        <f>IF(D187="","0,00%",LOOKUP(D187,Valeurs!$J$4:$J$43,Valeurs!$L$4:$L$43))</f>
        <v>0,00%</v>
      </c>
      <c r="G187" s="160"/>
      <c r="H187" s="157" t="str">
        <f t="shared" si="21"/>
        <v/>
      </c>
      <c r="I187" s="127"/>
      <c r="J187" s="62" t="str">
        <f t="shared" si="22"/>
        <v/>
      </c>
      <c r="K187" s="127">
        <v>0</v>
      </c>
      <c r="L187" s="384">
        <f t="shared" si="23"/>
        <v>6</v>
      </c>
    </row>
    <row r="188" spans="1:12" x14ac:dyDescent="0.2">
      <c r="A188" s="135">
        <f>'Ordre de passage'!B14</f>
        <v>0</v>
      </c>
      <c r="B188" s="136">
        <f>'Ordre de passage'!C14</f>
        <v>0</v>
      </c>
      <c r="C188" s="33"/>
      <c r="D188" s="66" t="str">
        <f t="shared" si="20"/>
        <v/>
      </c>
      <c r="E188" s="61" t="str">
        <f>IF(H188="","",LOOKUP(D188,Valeurs!$G$4:'Valeurs'!$G$43,Valeurs!$H$4:'Valeurs'!$H$43))</f>
        <v/>
      </c>
      <c r="F188" s="247" t="str">
        <f>IF(D188="","0,00%",LOOKUP(D188,Valeurs!$J$4:$J$43,Valeurs!$L$4:$L$43))</f>
        <v>0,00%</v>
      </c>
      <c r="G188" s="160"/>
      <c r="H188" s="157" t="str">
        <f t="shared" si="21"/>
        <v/>
      </c>
      <c r="I188" s="127"/>
      <c r="J188" s="62" t="str">
        <f t="shared" si="22"/>
        <v/>
      </c>
      <c r="K188" s="127">
        <v>0</v>
      </c>
      <c r="L188" s="384">
        <f t="shared" si="23"/>
        <v>6</v>
      </c>
    </row>
    <row r="189" spans="1:12" x14ac:dyDescent="0.2">
      <c r="A189" s="135">
        <f>'Ordre de passage'!B15</f>
        <v>0</v>
      </c>
      <c r="B189" s="136">
        <f>'Ordre de passage'!C15</f>
        <v>0</v>
      </c>
      <c r="C189" s="33"/>
      <c r="D189" s="66" t="str">
        <f t="shared" si="20"/>
        <v/>
      </c>
      <c r="E189" s="61" t="str">
        <f>IF(H189="","",LOOKUP(D189,Valeurs!$G$4:'Valeurs'!$G$43,Valeurs!$H$4:'Valeurs'!$H$43))</f>
        <v/>
      </c>
      <c r="F189" s="247" t="str">
        <f>IF(D189="","0,00%",LOOKUP(D189,Valeurs!$J$4:$J$43,Valeurs!$L$4:$L$43))</f>
        <v>0,00%</v>
      </c>
      <c r="G189" s="160"/>
      <c r="H189" s="157" t="str">
        <f t="shared" si="21"/>
        <v/>
      </c>
      <c r="I189" s="127"/>
      <c r="J189" s="62" t="str">
        <f t="shared" si="22"/>
        <v/>
      </c>
      <c r="K189" s="127">
        <v>0</v>
      </c>
      <c r="L189" s="384">
        <f t="shared" si="23"/>
        <v>6</v>
      </c>
    </row>
    <row r="190" spans="1:12" x14ac:dyDescent="0.2">
      <c r="A190" s="135">
        <f>'Ordre de passage'!B16</f>
        <v>0</v>
      </c>
      <c r="B190" s="136">
        <f>'Ordre de passage'!C16</f>
        <v>0</v>
      </c>
      <c r="C190" s="33"/>
      <c r="D190" s="66" t="str">
        <f t="shared" si="20"/>
        <v/>
      </c>
      <c r="E190" s="61" t="str">
        <f>IF(H190="","",LOOKUP(D190,Valeurs!$G$4:'Valeurs'!$G$43,Valeurs!$H$4:'Valeurs'!$H$43))</f>
        <v/>
      </c>
      <c r="F190" s="247" t="str">
        <f>IF(D190="","0,00%",LOOKUP(D190,Valeurs!$J$4:$J$43,Valeurs!$L$4:$L$43))</f>
        <v>0,00%</v>
      </c>
      <c r="G190" s="160"/>
      <c r="H190" s="157" t="str">
        <f t="shared" si="21"/>
        <v/>
      </c>
      <c r="I190" s="127"/>
      <c r="J190" s="62" t="str">
        <f t="shared" si="22"/>
        <v/>
      </c>
      <c r="K190" s="127">
        <v>0</v>
      </c>
      <c r="L190" s="384">
        <f t="shared" si="23"/>
        <v>6</v>
      </c>
    </row>
    <row r="191" spans="1:12" x14ac:dyDescent="0.2">
      <c r="A191" s="135">
        <f>'Ordre de passage'!B17</f>
        <v>0</v>
      </c>
      <c r="B191" s="136">
        <f>'Ordre de passage'!C17</f>
        <v>0</v>
      </c>
      <c r="C191" s="33"/>
      <c r="D191" s="66" t="str">
        <f t="shared" si="20"/>
        <v/>
      </c>
      <c r="E191" s="61" t="str">
        <f>IF(H191="","",LOOKUP(D191,Valeurs!$G$4:'Valeurs'!$G$43,Valeurs!$H$4:'Valeurs'!$H$43))</f>
        <v/>
      </c>
      <c r="F191" s="247" t="str">
        <f>IF(D191="","0,00%",LOOKUP(D191,Valeurs!$J$4:$J$43,Valeurs!$L$4:$L$43))</f>
        <v>0,00%</v>
      </c>
      <c r="G191" s="160"/>
      <c r="H191" s="157" t="str">
        <f t="shared" si="21"/>
        <v/>
      </c>
      <c r="I191" s="127"/>
      <c r="J191" s="62" t="str">
        <f t="shared" si="22"/>
        <v/>
      </c>
      <c r="K191" s="127">
        <v>0</v>
      </c>
      <c r="L191" s="384">
        <f t="shared" si="23"/>
        <v>6</v>
      </c>
    </row>
    <row r="192" spans="1:12" x14ac:dyDescent="0.2">
      <c r="A192" s="135">
        <f>'Ordre de passage'!B18</f>
        <v>0</v>
      </c>
      <c r="B192" s="136">
        <f>'Ordre de passage'!C18</f>
        <v>0</v>
      </c>
      <c r="C192" s="33"/>
      <c r="D192" s="66" t="str">
        <f t="shared" si="20"/>
        <v/>
      </c>
      <c r="E192" s="61" t="str">
        <f>IF(H192="","",LOOKUP(D192,Valeurs!$G$4:'Valeurs'!$G$43,Valeurs!$H$4:'Valeurs'!$H$43))</f>
        <v/>
      </c>
      <c r="F192" s="247" t="str">
        <f>IF(D192="","0,00%",LOOKUP(D192,Valeurs!$J$4:$J$43,Valeurs!$L$4:$L$43))</f>
        <v>0,00%</v>
      </c>
      <c r="G192" s="160"/>
      <c r="H192" s="157" t="str">
        <f t="shared" si="21"/>
        <v/>
      </c>
      <c r="I192" s="127"/>
      <c r="J192" s="62" t="str">
        <f t="shared" si="22"/>
        <v/>
      </c>
      <c r="K192" s="127">
        <v>0</v>
      </c>
      <c r="L192" s="384">
        <f t="shared" si="23"/>
        <v>6</v>
      </c>
    </row>
    <row r="193" spans="1:12" x14ac:dyDescent="0.2">
      <c r="A193" s="135">
        <f>'Ordre de passage'!B19</f>
        <v>0</v>
      </c>
      <c r="B193" s="136">
        <f>'Ordre de passage'!C19</f>
        <v>0</v>
      </c>
      <c r="C193" s="33"/>
      <c r="D193" s="66" t="str">
        <f t="shared" si="20"/>
        <v/>
      </c>
      <c r="E193" s="61" t="str">
        <f>IF(H193="","",LOOKUP(D193,Valeurs!$G$4:'Valeurs'!$G$43,Valeurs!$H$4:'Valeurs'!$H$43))</f>
        <v/>
      </c>
      <c r="F193" s="247" t="str">
        <f>IF(D193="","0,00%",LOOKUP(D193,Valeurs!$J$4:$J$43,Valeurs!$L$4:$L$43))</f>
        <v>0,00%</v>
      </c>
      <c r="G193" s="160"/>
      <c r="H193" s="157" t="str">
        <f t="shared" si="21"/>
        <v/>
      </c>
      <c r="I193" s="127"/>
      <c r="J193" s="62" t="str">
        <f t="shared" si="22"/>
        <v/>
      </c>
      <c r="K193" s="127">
        <v>0</v>
      </c>
      <c r="L193" s="384">
        <f t="shared" si="23"/>
        <v>6</v>
      </c>
    </row>
    <row r="194" spans="1:12" x14ac:dyDescent="0.2">
      <c r="A194" s="135">
        <f>'Ordre de passage'!B26</f>
        <v>0</v>
      </c>
      <c r="B194" s="136">
        <f>'Ordre de passage'!C26</f>
        <v>0</v>
      </c>
      <c r="C194" s="33"/>
      <c r="D194" s="66" t="str">
        <f t="shared" si="20"/>
        <v/>
      </c>
      <c r="E194" s="61" t="str">
        <f>IF(H194="","",LOOKUP(D194,Valeurs!$G$4:'Valeurs'!$G$43,Valeurs!$H$4:'Valeurs'!$H$43))</f>
        <v/>
      </c>
      <c r="F194" s="247" t="str">
        <f>IF(D194="","0,00%",LOOKUP(D194,Valeurs!$J$4:$J$43,Valeurs!$L$4:$L$43))</f>
        <v>0,00%</v>
      </c>
      <c r="G194" s="160"/>
      <c r="H194" s="157" t="str">
        <f t="shared" si="21"/>
        <v/>
      </c>
      <c r="I194" s="127"/>
      <c r="J194" s="62" t="str">
        <f t="shared" si="22"/>
        <v/>
      </c>
      <c r="K194" s="127">
        <v>0</v>
      </c>
      <c r="L194" s="384">
        <f t="shared" si="23"/>
        <v>6</v>
      </c>
    </row>
    <row r="195" spans="1:12" x14ac:dyDescent="0.2">
      <c r="A195" s="135">
        <f>'Ordre de passage'!B27</f>
        <v>0</v>
      </c>
      <c r="B195" s="136">
        <f>'Ordre de passage'!C27</f>
        <v>0</v>
      </c>
      <c r="C195" s="33"/>
      <c r="D195" s="66" t="str">
        <f t="shared" si="20"/>
        <v/>
      </c>
      <c r="E195" s="61" t="str">
        <f>IF(H195="","",LOOKUP(D195,Valeurs!$G$4:'Valeurs'!$G$43,Valeurs!$H$4:'Valeurs'!$H$43))</f>
        <v/>
      </c>
      <c r="F195" s="247" t="str">
        <f>IF(D195="","0,00%",LOOKUP(D195,Valeurs!$J$4:$J$43,Valeurs!$L$4:$L$43))</f>
        <v>0,00%</v>
      </c>
      <c r="G195" s="160"/>
      <c r="H195" s="157" t="str">
        <f t="shared" si="21"/>
        <v/>
      </c>
      <c r="I195" s="127"/>
      <c r="J195" s="62" t="str">
        <f t="shared" si="22"/>
        <v/>
      </c>
      <c r="K195" s="127">
        <v>0</v>
      </c>
      <c r="L195" s="384">
        <f t="shared" si="23"/>
        <v>6</v>
      </c>
    </row>
    <row r="196" spans="1:12" x14ac:dyDescent="0.2">
      <c r="A196" s="135">
        <f>'Ordre de passage'!B28</f>
        <v>0</v>
      </c>
      <c r="B196" s="136">
        <f>'Ordre de passage'!C28</f>
        <v>0</v>
      </c>
      <c r="C196" s="33"/>
      <c r="D196" s="66" t="str">
        <f t="shared" si="20"/>
        <v/>
      </c>
      <c r="E196" s="61" t="str">
        <f>IF(H196="","",LOOKUP(D196,Valeurs!$G$4:'Valeurs'!$G$43,Valeurs!$H$4:'Valeurs'!$H$43))</f>
        <v/>
      </c>
      <c r="F196" s="247" t="str">
        <f>IF(D196="","0,00%",LOOKUP(D196,Valeurs!$J$4:$J$43,Valeurs!$L$4:$L$43))</f>
        <v>0,00%</v>
      </c>
      <c r="G196" s="160"/>
      <c r="H196" s="157" t="str">
        <f t="shared" si="21"/>
        <v/>
      </c>
      <c r="I196" s="127"/>
      <c r="J196" s="62" t="str">
        <f t="shared" si="22"/>
        <v/>
      </c>
      <c r="K196" s="127">
        <v>0</v>
      </c>
      <c r="L196" s="384">
        <f t="shared" si="23"/>
        <v>6</v>
      </c>
    </row>
    <row r="197" spans="1:12" x14ac:dyDescent="0.2">
      <c r="A197" s="135">
        <f>'Ordre de passage'!B29</f>
        <v>0</v>
      </c>
      <c r="B197" s="136">
        <f>'Ordre de passage'!C29</f>
        <v>0</v>
      </c>
      <c r="C197" s="33"/>
      <c r="D197" s="66" t="str">
        <f t="shared" si="20"/>
        <v/>
      </c>
      <c r="E197" s="61" t="str">
        <f>IF(H197="","",LOOKUP(D197,Valeurs!$G$4:'Valeurs'!$G$43,Valeurs!$H$4:'Valeurs'!$H$43))</f>
        <v/>
      </c>
      <c r="F197" s="247" t="str">
        <f>IF(D197="","0,00%",LOOKUP(D197,Valeurs!$J$4:$J$43,Valeurs!$L$4:$L$43))</f>
        <v>0,00%</v>
      </c>
      <c r="G197" s="160"/>
      <c r="H197" s="157" t="str">
        <f t="shared" si="21"/>
        <v/>
      </c>
      <c r="I197" s="127"/>
      <c r="J197" s="62" t="str">
        <f t="shared" si="22"/>
        <v/>
      </c>
      <c r="K197" s="127">
        <v>0</v>
      </c>
      <c r="L197" s="384">
        <f t="shared" si="23"/>
        <v>6</v>
      </c>
    </row>
    <row r="198" spans="1:12" ht="13.5" thickBot="1" x14ac:dyDescent="0.25">
      <c r="A198" s="135">
        <f>'Ordre de passage'!B30</f>
        <v>0</v>
      </c>
      <c r="B198" s="136">
        <f>'Ordre de passage'!C30</f>
        <v>0</v>
      </c>
      <c r="C198" s="88"/>
      <c r="D198" s="66" t="str">
        <f t="shared" si="20"/>
        <v/>
      </c>
      <c r="E198" s="61" t="str">
        <f>IF(H198="","",LOOKUP(D198,Valeurs!$G$4:'Valeurs'!$G$43,Valeurs!$H$4:'Valeurs'!$H$43))</f>
        <v/>
      </c>
      <c r="F198" s="247" t="str">
        <f>IF(D198="","0,00%",LOOKUP(D198,Valeurs!$J$4:$J$43,Valeurs!$L$4:$L$43))</f>
        <v>0,00%</v>
      </c>
      <c r="G198" s="161"/>
      <c r="H198" s="157" t="str">
        <f t="shared" si="21"/>
        <v/>
      </c>
      <c r="I198" s="132"/>
      <c r="J198" s="62" t="str">
        <f t="shared" si="22"/>
        <v/>
      </c>
      <c r="K198" s="132">
        <v>0</v>
      </c>
      <c r="L198" s="384">
        <f t="shared" si="23"/>
        <v>6</v>
      </c>
    </row>
    <row r="199" spans="1:12" hidden="1" x14ac:dyDescent="0.2">
      <c r="A199" s="135">
        <f>'Ordre de passage'!B31</f>
        <v>0</v>
      </c>
      <c r="B199" s="136">
        <f>'Ordre de passage'!C31</f>
        <v>0</v>
      </c>
      <c r="C199" s="88"/>
      <c r="D199" s="66" t="str">
        <f t="shared" si="20"/>
        <v/>
      </c>
      <c r="E199" s="61" t="str">
        <f>IF(H199="","",LOOKUP(D199,Valeurs!$G$4:'Valeurs'!$G$43,Valeurs!$H$4:'Valeurs'!$H$43))</f>
        <v/>
      </c>
      <c r="F199" s="247" t="str">
        <f>IF(D199="","0,00%",LOOKUP(D199,Valeurs!$J$4:$J$43,Valeurs!$L$4:$L$43))</f>
        <v>0,00%</v>
      </c>
      <c r="G199" s="161"/>
      <c r="H199" s="157" t="str">
        <f t="shared" si="21"/>
        <v/>
      </c>
      <c r="I199" s="132"/>
      <c r="J199" s="62" t="str">
        <f t="shared" si="22"/>
        <v/>
      </c>
      <c r="K199" s="242"/>
      <c r="L199" s="62" t="str">
        <f t="shared" si="23"/>
        <v/>
      </c>
    </row>
    <row r="200" spans="1:12" hidden="1" x14ac:dyDescent="0.2">
      <c r="A200" s="135" t="e">
        <f>'Ordre de passage'!#REF!</f>
        <v>#REF!</v>
      </c>
      <c r="B200" s="136" t="e">
        <f>'Ordre de passage'!#REF!</f>
        <v>#REF!</v>
      </c>
      <c r="C200" s="88"/>
      <c r="D200" s="66" t="str">
        <f t="shared" si="20"/>
        <v/>
      </c>
      <c r="E200" s="61" t="str">
        <f>IF(H200="","",LOOKUP(D200,Valeurs!$G$4:'Valeurs'!$G$43,Valeurs!$H$4:'Valeurs'!$H$43))</f>
        <v/>
      </c>
      <c r="F200" s="247" t="str">
        <f>IF(D200="","0,00%",LOOKUP(D200,Valeurs!$J$4:$J$43,Valeurs!$L$4:$L$43))</f>
        <v>0,00%</v>
      </c>
      <c r="G200" s="161"/>
      <c r="H200" s="157" t="str">
        <f t="shared" si="21"/>
        <v/>
      </c>
      <c r="I200" s="132"/>
      <c r="J200" s="62" t="str">
        <f t="shared" si="22"/>
        <v/>
      </c>
      <c r="K200" s="242"/>
      <c r="L200" s="62" t="str">
        <f t="shared" si="23"/>
        <v/>
      </c>
    </row>
    <row r="201" spans="1:12" hidden="1" x14ac:dyDescent="0.2">
      <c r="A201" s="135" t="e">
        <f>'Ordre de passage'!#REF!</f>
        <v>#REF!</v>
      </c>
      <c r="B201" s="136" t="e">
        <f>'Ordre de passage'!#REF!</f>
        <v>#REF!</v>
      </c>
      <c r="C201" s="88"/>
      <c r="D201" s="66" t="str">
        <f t="shared" si="20"/>
        <v/>
      </c>
      <c r="E201" s="61" t="str">
        <f>IF(H201="","",LOOKUP(D201,Valeurs!$G$4:'Valeurs'!$G$43,Valeurs!$H$4:'Valeurs'!$H$43))</f>
        <v/>
      </c>
      <c r="F201" s="247" t="str">
        <f>IF(D201="","0,00%",LOOKUP(D201,Valeurs!$J$4:$J$43,Valeurs!$L$4:$L$43))</f>
        <v>0,00%</v>
      </c>
      <c r="G201" s="161"/>
      <c r="H201" s="157" t="str">
        <f t="shared" si="21"/>
        <v/>
      </c>
      <c r="I201" s="132"/>
      <c r="J201" s="62" t="str">
        <f t="shared" si="22"/>
        <v/>
      </c>
      <c r="K201" s="242"/>
      <c r="L201" s="62" t="str">
        <f t="shared" si="23"/>
        <v/>
      </c>
    </row>
    <row r="202" spans="1:12" hidden="1" x14ac:dyDescent="0.2">
      <c r="A202" s="135" t="e">
        <f>'Ordre de passage'!#REF!</f>
        <v>#REF!</v>
      </c>
      <c r="B202" s="136" t="e">
        <f>'Ordre de passage'!#REF!</f>
        <v>#REF!</v>
      </c>
      <c r="C202" s="88"/>
      <c r="D202" s="66" t="str">
        <f t="shared" si="20"/>
        <v/>
      </c>
      <c r="E202" s="61" t="str">
        <f>IF(H202="","",LOOKUP(D202,Valeurs!$G$4:'Valeurs'!$G$43,Valeurs!$H$4:'Valeurs'!$H$43))</f>
        <v/>
      </c>
      <c r="F202" s="247" t="str">
        <f>IF(D202="","0,00%",LOOKUP(D202,Valeurs!$J$4:$J$43,Valeurs!$L$4:$L$43))</f>
        <v>0,00%</v>
      </c>
      <c r="G202" s="161"/>
      <c r="H202" s="157" t="str">
        <f t="shared" si="21"/>
        <v/>
      </c>
      <c r="I202" s="132"/>
      <c r="J202" s="62" t="str">
        <f t="shared" si="22"/>
        <v/>
      </c>
      <c r="K202" s="242"/>
      <c r="L202" s="62" t="str">
        <f t="shared" si="23"/>
        <v/>
      </c>
    </row>
    <row r="203" spans="1:12" hidden="1" x14ac:dyDescent="0.2">
      <c r="A203" s="135" t="e">
        <f>'Ordre de passage'!#REF!</f>
        <v>#REF!</v>
      </c>
      <c r="B203" s="136" t="e">
        <f>'Ordre de passage'!#REF!</f>
        <v>#REF!</v>
      </c>
      <c r="C203" s="88"/>
      <c r="D203" s="66" t="str">
        <f t="shared" si="20"/>
        <v/>
      </c>
      <c r="E203" s="61" t="str">
        <f>IF(H203="","",LOOKUP(D203,Valeurs!$G$4:'Valeurs'!$G$43,Valeurs!$H$4:'Valeurs'!$H$43))</f>
        <v/>
      </c>
      <c r="F203" s="247" t="str">
        <f>IF(D203="","0,00%",LOOKUP(D203,Valeurs!$J$4:$J$43,Valeurs!$L$4:$L$43))</f>
        <v>0,00%</v>
      </c>
      <c r="G203" s="161"/>
      <c r="H203" s="157" t="str">
        <f t="shared" si="21"/>
        <v/>
      </c>
      <c r="I203" s="132"/>
      <c r="J203" s="62" t="str">
        <f t="shared" si="22"/>
        <v/>
      </c>
      <c r="K203" s="242"/>
      <c r="L203" s="62" t="str">
        <f t="shared" si="23"/>
        <v/>
      </c>
    </row>
    <row r="204" spans="1:12" hidden="1" x14ac:dyDescent="0.2">
      <c r="A204" s="135" t="e">
        <f>'Ordre de passage'!#REF!</f>
        <v>#REF!</v>
      </c>
      <c r="B204" s="136" t="e">
        <f>'Ordre de passage'!#REF!</f>
        <v>#REF!</v>
      </c>
      <c r="C204" s="88"/>
      <c r="D204" s="66" t="str">
        <f t="shared" si="20"/>
        <v/>
      </c>
      <c r="E204" s="61" t="str">
        <f>IF(H204="","",LOOKUP(D204,Valeurs!$G$4:'Valeurs'!$G$43,Valeurs!$H$4:'Valeurs'!$H$43))</f>
        <v/>
      </c>
      <c r="F204" s="247" t="str">
        <f>IF(D204="","0,00%",LOOKUP(D204,Valeurs!$J$4:$J$43,Valeurs!$L$4:$L$43))</f>
        <v>0,00%</v>
      </c>
      <c r="G204" s="161"/>
      <c r="H204" s="157" t="str">
        <f t="shared" si="21"/>
        <v/>
      </c>
      <c r="I204" s="132"/>
      <c r="J204" s="62" t="str">
        <f t="shared" si="22"/>
        <v/>
      </c>
      <c r="K204" s="242"/>
      <c r="L204" s="62" t="str">
        <f t="shared" si="23"/>
        <v/>
      </c>
    </row>
    <row r="205" spans="1:12" hidden="1" x14ac:dyDescent="0.2">
      <c r="A205" s="135" t="e">
        <f>'Ordre de passage'!#REF!</f>
        <v>#REF!</v>
      </c>
      <c r="B205" s="136" t="e">
        <f>'Ordre de passage'!#REF!</f>
        <v>#REF!</v>
      </c>
      <c r="C205" s="88"/>
      <c r="D205" s="66" t="str">
        <f t="shared" si="20"/>
        <v/>
      </c>
      <c r="E205" s="61" t="str">
        <f>IF(H205="","",LOOKUP(D205,Valeurs!$G$4:'Valeurs'!$G$43,Valeurs!$H$4:'Valeurs'!$H$43))</f>
        <v/>
      </c>
      <c r="F205" s="247" t="str">
        <f>IF(D205="","0,00%",LOOKUP(D205,Valeurs!$J$4:$J$43,Valeurs!$L$4:$L$43))</f>
        <v>0,00%</v>
      </c>
      <c r="G205" s="161"/>
      <c r="H205" s="157" t="str">
        <f t="shared" si="21"/>
        <v/>
      </c>
      <c r="I205" s="132"/>
      <c r="J205" s="62" t="str">
        <f t="shared" si="22"/>
        <v/>
      </c>
      <c r="K205" s="242"/>
      <c r="L205" s="62" t="str">
        <f t="shared" si="23"/>
        <v/>
      </c>
    </row>
    <row r="206" spans="1:12" hidden="1" x14ac:dyDescent="0.2">
      <c r="A206" s="135" t="e">
        <f>'Ordre de passage'!#REF!</f>
        <v>#REF!</v>
      </c>
      <c r="B206" s="136" t="e">
        <f>'Ordre de passage'!#REF!</f>
        <v>#REF!</v>
      </c>
      <c r="C206" s="88"/>
      <c r="D206" s="66" t="str">
        <f t="shared" si="20"/>
        <v/>
      </c>
      <c r="E206" s="61" t="str">
        <f>IF(H206="","",LOOKUP(D206,Valeurs!$G$4:'Valeurs'!$G$43,Valeurs!$H$4:'Valeurs'!$H$43))</f>
        <v/>
      </c>
      <c r="F206" s="247" t="str">
        <f>IF(D206="","0,00%",LOOKUP(D206,Valeurs!$J$4:$J$43,Valeurs!$L$4:$L$43))</f>
        <v>0,00%</v>
      </c>
      <c r="G206" s="161"/>
      <c r="H206" s="157" t="str">
        <f t="shared" si="21"/>
        <v/>
      </c>
      <c r="I206" s="132"/>
      <c r="J206" s="62" t="str">
        <f t="shared" si="22"/>
        <v/>
      </c>
      <c r="K206" s="242"/>
      <c r="L206" s="62" t="str">
        <f t="shared" si="23"/>
        <v/>
      </c>
    </row>
    <row r="207" spans="1:12" ht="13.5" hidden="1" thickBot="1" x14ac:dyDescent="0.25">
      <c r="A207" s="137" t="e">
        <f>'Ordre de passage'!#REF!</f>
        <v>#REF!</v>
      </c>
      <c r="B207" s="138" t="e">
        <f>'Ordre de passage'!#REF!</f>
        <v>#REF!</v>
      </c>
      <c r="C207" s="34"/>
      <c r="D207" s="67" t="str">
        <f t="shared" si="20"/>
        <v/>
      </c>
      <c r="E207" s="63" t="str">
        <f>IF(H207="","",LOOKUP(D207,Valeurs!$G$4:'Valeurs'!$G$43,Valeurs!$H$4:'Valeurs'!$H$43))</f>
        <v/>
      </c>
      <c r="F207" s="248" t="str">
        <f>IF(D207="","0,00%",LOOKUP(D207,Valeurs!$J$4:$J$43,Valeurs!$L$4:$L$43))</f>
        <v>0,00%</v>
      </c>
      <c r="G207" s="162"/>
      <c r="H207" s="158" t="str">
        <f t="shared" si="21"/>
        <v/>
      </c>
      <c r="I207" s="128"/>
      <c r="J207" s="64" t="str">
        <f t="shared" si="22"/>
        <v/>
      </c>
      <c r="K207" s="130"/>
      <c r="L207" s="64" t="str">
        <f t="shared" si="23"/>
        <v/>
      </c>
    </row>
    <row r="208" spans="1:12" x14ac:dyDescent="0.2">
      <c r="H208" s="68"/>
      <c r="I208" s="68"/>
    </row>
  </sheetData>
  <mergeCells count="44">
    <mergeCell ref="E176:E177"/>
    <mergeCell ref="K176:L176"/>
    <mergeCell ref="A176:A177"/>
    <mergeCell ref="B176:B177"/>
    <mergeCell ref="D176:D177"/>
    <mergeCell ref="F176:F177"/>
    <mergeCell ref="A2:J2"/>
    <mergeCell ref="A36:J36"/>
    <mergeCell ref="A37:J37"/>
    <mergeCell ref="A70:J70"/>
    <mergeCell ref="A71:J71"/>
    <mergeCell ref="A3:J3"/>
    <mergeCell ref="A105:T105"/>
    <mergeCell ref="G141:G142"/>
    <mergeCell ref="G176:G177"/>
    <mergeCell ref="I176:J176"/>
    <mergeCell ref="A104:T104"/>
    <mergeCell ref="A106:A107"/>
    <mergeCell ref="F106:F107"/>
    <mergeCell ref="I106:J106"/>
    <mergeCell ref="K106:L106"/>
    <mergeCell ref="E106:E107"/>
    <mergeCell ref="K141:L141"/>
    <mergeCell ref="A141:A142"/>
    <mergeCell ref="B141:B142"/>
    <mergeCell ref="F141:F142"/>
    <mergeCell ref="I141:J141"/>
    <mergeCell ref="D106:D107"/>
    <mergeCell ref="B106:B107"/>
    <mergeCell ref="C106:C107"/>
    <mergeCell ref="S106:T106"/>
    <mergeCell ref="C176:C177"/>
    <mergeCell ref="M141:N141"/>
    <mergeCell ref="M106:N106"/>
    <mergeCell ref="O106:P106"/>
    <mergeCell ref="Q106:R106"/>
    <mergeCell ref="C141:C142"/>
    <mergeCell ref="D141:D142"/>
    <mergeCell ref="G106:G107"/>
    <mergeCell ref="E141:E142"/>
    <mergeCell ref="A139:N139"/>
    <mergeCell ref="A140:N140"/>
    <mergeCell ref="A174:L174"/>
    <mergeCell ref="A175:L175"/>
  </mergeCells>
  <printOptions horizontalCentered="1" verticalCentered="1"/>
  <pageMargins left="0.25" right="0.25" top="0.75" bottom="0.75" header="0.3" footer="0.3"/>
  <pageSetup scale="23" orientation="landscape" horizontalDpi="300" verticalDpi="360" r:id="rId1"/>
  <headerFooter>
    <oddHeader>&amp;C&amp;"Arial,Gras"&amp;14Compilation Régionale_x000D_Jeunes Sauveteurs_x000D_11 ans et moins</oddHeader>
    <oddFooter>&amp;L&amp;D&amp;C&amp;G</oddFooter>
  </headerFooter>
  <rowBreaks count="5" manualBreakCount="5">
    <brk id="15" max="19" man="1"/>
    <brk id="68" max="19" man="1"/>
    <brk id="102" max="19" man="1"/>
    <brk id="137" max="19" man="1"/>
    <brk id="172" max="19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rgb="FFFFFF00"/>
    <pageSetUpPr fitToPage="1"/>
  </sheetPr>
  <dimension ref="A1:X208"/>
  <sheetViews>
    <sheetView topLeftCell="A138" zoomScale="90" zoomScaleNormal="90" zoomScalePageLayoutView="90" workbookViewId="0">
      <selection activeCell="N143" sqref="N143:N144"/>
    </sheetView>
  </sheetViews>
  <sheetFormatPr baseColWidth="10" defaultRowHeight="12.75" x14ac:dyDescent="0.2"/>
  <cols>
    <col min="1" max="1" width="12.7109375" style="3" bestFit="1" customWidth="1"/>
    <col min="2" max="2" width="34.28515625" customWidth="1"/>
    <col min="3" max="3" width="3.140625" customWidth="1"/>
    <col min="4" max="4" width="9.140625" customWidth="1"/>
    <col min="5" max="6" width="9.42578125" customWidth="1"/>
    <col min="7" max="7" width="3.140625" style="2" customWidth="1"/>
    <col min="8" max="24" width="7.7109375" customWidth="1"/>
  </cols>
  <sheetData>
    <row r="1" spans="1:13" ht="13.5" thickBot="1" x14ac:dyDescent="0.25"/>
    <row r="2" spans="1:13" ht="19.5" customHeight="1" x14ac:dyDescent="0.25">
      <c r="A2" s="493" t="s">
        <v>98</v>
      </c>
      <c r="B2" s="494"/>
      <c r="C2" s="494"/>
      <c r="D2" s="494"/>
      <c r="E2" s="494"/>
      <c r="F2" s="494"/>
      <c r="G2" s="494"/>
      <c r="H2" s="494"/>
      <c r="I2" s="494"/>
      <c r="J2" s="495"/>
    </row>
    <row r="3" spans="1:13" ht="19.5" customHeight="1" thickBot="1" x14ac:dyDescent="0.25">
      <c r="A3" s="496" t="s">
        <v>17</v>
      </c>
      <c r="B3" s="497"/>
      <c r="C3" s="497"/>
      <c r="D3" s="497"/>
      <c r="E3" s="497"/>
      <c r="F3" s="497"/>
      <c r="G3" s="497"/>
      <c r="H3" s="497"/>
      <c r="I3" s="497"/>
      <c r="J3" s="498"/>
    </row>
    <row r="4" spans="1:13" ht="30" customHeight="1" thickBot="1" x14ac:dyDescent="0.25">
      <c r="A4" s="29" t="s">
        <v>18</v>
      </c>
      <c r="B4" s="22" t="s">
        <v>22</v>
      </c>
      <c r="C4" s="23"/>
      <c r="D4" s="24" t="s">
        <v>19</v>
      </c>
      <c r="E4" s="22" t="s">
        <v>20</v>
      </c>
      <c r="F4" s="25" t="s">
        <v>21</v>
      </c>
      <c r="G4" s="23"/>
      <c r="H4" s="26" t="s">
        <v>5</v>
      </c>
      <c r="I4" s="27" t="s">
        <v>1</v>
      </c>
      <c r="J4" s="27" t="s">
        <v>15</v>
      </c>
    </row>
    <row r="5" spans="1:13" x14ac:dyDescent="0.2">
      <c r="A5" s="96" t="str">
        <f>'Ordre de passage'!D4</f>
        <v>Dam'eauclès</v>
      </c>
      <c r="B5" s="267" t="str">
        <f>'Ordre de passage'!E4</f>
        <v>Olivier Legault</v>
      </c>
      <c r="C5" s="100"/>
      <c r="D5" s="440" t="s">
        <v>198</v>
      </c>
      <c r="E5" s="440" t="s">
        <v>198</v>
      </c>
      <c r="F5" s="45" t="str">
        <f>IF(D5="DQ","DQ",IF(D5="DNF","DNF",IF(E5="DNF","DNF",IF(D5="","",IF(E5="DQ","DQ",IF(E5="","",AVERAGE(D5:E5)))))))</f>
        <v>DNF</v>
      </c>
      <c r="G5" s="44"/>
      <c r="H5" s="46" t="str">
        <f t="shared" ref="H5:H34" si="0">IF(F5="DQ","DQ",IF(F5="","",IF(F5="DNF","DNF",RANK(F5,$F$5:$F$34,1))))</f>
        <v>DNF</v>
      </c>
      <c r="I5" s="38" t="str">
        <f>IF(F5="DQ","0,00%",IF(F5="","0,00%",IF(F5="DNF","0,00%",LOOKUP(H5,Valeurs!$A$4:$A$43,Valeurs!$C$4:$C$43))))</f>
        <v>0,00%</v>
      </c>
      <c r="J5" s="48" t="str">
        <f>IF(F5="DQ","0",IF(F5="","",IF(F5="DNF","0",LOOKUP(H5,Valeurs!$A$4:'Valeurs'!$A$43,Valeurs!$B$4:'Valeurs'!$B$43))))</f>
        <v>0</v>
      </c>
      <c r="K5" s="6"/>
      <c r="L5" s="6"/>
    </row>
    <row r="6" spans="1:13" x14ac:dyDescent="0.2">
      <c r="A6" s="97" t="str">
        <f>'Ordre de passage'!D5</f>
        <v>30Deux</v>
      </c>
      <c r="B6" s="106" t="str">
        <f>'Ordre de passage'!E5</f>
        <v>Annie-Pier Bell</v>
      </c>
      <c r="C6" s="101"/>
      <c r="D6" s="114">
        <v>8.821759259259259E-4</v>
      </c>
      <c r="E6" s="114">
        <v>8.7997685185185195E-4</v>
      </c>
      <c r="F6" s="36">
        <f t="shared" ref="F6:F34" si="1">IF(D6="DQ","DQ",IF(D6="DNF","DNF",IF(E6="DNF","DNF",IF(D6="","",IF(E6="DQ","DQ",IF(E6="","",AVERAGE(D6:E6)))))))</f>
        <v>8.8107638888888892E-4</v>
      </c>
      <c r="G6" s="28"/>
      <c r="H6" s="37">
        <f t="shared" si="0"/>
        <v>7</v>
      </c>
      <c r="I6" s="38">
        <f>IF(F6="DQ","0,00%",IF(F6="","0,00%",IF(F6="DNF","0,00%",LOOKUP(H6,Valeurs!$A$4:$A$43,Valeurs!$C$4:$C$43))))</f>
        <v>2.7500000000000004E-2</v>
      </c>
      <c r="J6" s="230">
        <f>IF(F6="DQ","0",IF(F6="","",IF(F6="DNF","0",LOOKUP(H6,Valeurs!$A$4:'Valeurs'!$A$43,Valeurs!$B$4:'Valeurs'!$B$43))))</f>
        <v>11</v>
      </c>
      <c r="K6" s="6"/>
      <c r="L6" s="6"/>
    </row>
    <row r="7" spans="1:13" x14ac:dyDescent="0.2">
      <c r="A7" s="97" t="str">
        <f>'Ordre de passage'!D6</f>
        <v>Narval</v>
      </c>
      <c r="B7" s="106" t="str">
        <f>'Ordre de passage'!E6</f>
        <v>Gabrielle Potvin</v>
      </c>
      <c r="C7" s="101"/>
      <c r="D7" s="115">
        <v>4.9837962962962965E-4</v>
      </c>
      <c r="E7" s="115">
        <v>4.9479166666666671E-4</v>
      </c>
      <c r="F7" s="36">
        <f t="shared" si="1"/>
        <v>4.9658564814814813E-4</v>
      </c>
      <c r="G7" s="28"/>
      <c r="H7" s="37">
        <f t="shared" si="0"/>
        <v>4</v>
      </c>
      <c r="I7" s="38">
        <f>IF(F7="DQ","0,00%",IF(F7="","0,00%",IF(F7="DNF","0,00%",LOOKUP(H7,Valeurs!$A$4:$A$43,Valeurs!$C$4:$C$43))))</f>
        <v>3.4999999999999996E-2</v>
      </c>
      <c r="J7" s="230">
        <f>IF(F7="DQ","0",IF(F7="","",IF(F7="DNF","0",LOOKUP(H7,Valeurs!$A$4:'Valeurs'!$A$43,Valeurs!$B$4:'Valeurs'!$B$43))))</f>
        <v>14</v>
      </c>
      <c r="K7" s="6"/>
      <c r="L7" s="6"/>
    </row>
    <row r="8" spans="1:13" x14ac:dyDescent="0.2">
      <c r="A8" s="97" t="str">
        <f>'Ordre de passage'!D7</f>
        <v>CAEM</v>
      </c>
      <c r="B8" s="106" t="str">
        <f>'Ordre de passage'!E7</f>
        <v>Emmy Mastrovito</v>
      </c>
      <c r="C8" s="101"/>
      <c r="D8" s="441" t="s">
        <v>198</v>
      </c>
      <c r="E8" s="441" t="s">
        <v>198</v>
      </c>
      <c r="F8" s="36" t="str">
        <f t="shared" si="1"/>
        <v>DNF</v>
      </c>
      <c r="G8" s="28"/>
      <c r="H8" s="37" t="str">
        <f t="shared" si="0"/>
        <v>DNF</v>
      </c>
      <c r="I8" s="38" t="str">
        <f>IF(F8="DQ","0,00%",IF(F8="","0,00%",IF(F8="DNF","0,00%",LOOKUP(H8,Valeurs!$A$4:$A$43,Valeurs!$C$4:$C$43))))</f>
        <v>0,00%</v>
      </c>
      <c r="J8" s="230" t="str">
        <f>IF(F8="DQ","0",IF(F8="","",IF(F8="DNF","0",LOOKUP(H8,Valeurs!$A$4:'Valeurs'!$A$43,Valeurs!$B$4:'Valeurs'!$B$43))))</f>
        <v>0</v>
      </c>
      <c r="K8" s="6"/>
      <c r="L8" s="6"/>
    </row>
    <row r="9" spans="1:13" x14ac:dyDescent="0.2">
      <c r="A9" s="97" t="str">
        <f>'Ordre de passage'!D8</f>
        <v>CSRN</v>
      </c>
      <c r="B9" s="106" t="str">
        <f>'Ordre de passage'!E8</f>
        <v>Zoé Martin</v>
      </c>
      <c r="C9" s="101"/>
      <c r="D9" s="441" t="s">
        <v>198</v>
      </c>
      <c r="E9" s="441" t="s">
        <v>198</v>
      </c>
      <c r="F9" s="36" t="str">
        <f t="shared" si="1"/>
        <v>DNF</v>
      </c>
      <c r="G9" s="28"/>
      <c r="H9" s="37" t="str">
        <f t="shared" si="0"/>
        <v>DNF</v>
      </c>
      <c r="I9" s="38" t="str">
        <f>IF(F9="DQ","0,00%",IF(F9="","0,00%",IF(F9="DNF","0,00%",LOOKUP(H9,Valeurs!$A$4:$A$43,Valeurs!$C$4:$C$43))))</f>
        <v>0,00%</v>
      </c>
      <c r="J9" s="230" t="str">
        <f>IF(F9="DQ","0",IF(F9="","",IF(F9="DNF","0",LOOKUP(H9,Valeurs!$A$4:'Valeurs'!$A$43,Valeurs!$B$4:'Valeurs'!$B$43))))</f>
        <v>0</v>
      </c>
      <c r="K9" s="6"/>
      <c r="L9" s="6"/>
    </row>
    <row r="10" spans="1:13" x14ac:dyDescent="0.2">
      <c r="A10" s="97" t="str">
        <f>'Ordre de passage'!D9</f>
        <v>CSRN</v>
      </c>
      <c r="B10" s="106" t="str">
        <f>'Ordre de passage'!E9</f>
        <v>Justin Gauthier</v>
      </c>
      <c r="C10" s="101"/>
      <c r="D10" s="115">
        <v>4.4988425925925919E-4</v>
      </c>
      <c r="E10" s="115">
        <v>4.6365740740740748E-4</v>
      </c>
      <c r="F10" s="36">
        <f t="shared" si="1"/>
        <v>4.5677083333333333E-4</v>
      </c>
      <c r="G10" s="28"/>
      <c r="H10" s="37">
        <f t="shared" si="0"/>
        <v>2</v>
      </c>
      <c r="I10" s="38">
        <f>IF(F10="DQ","0,00%",IF(F10="","0,00%",IF(F10="DNF","0,00%",LOOKUP(H10,Valeurs!$A$4:$A$43,Valeurs!$C$4:$C$43))))</f>
        <v>4.5000000000000005E-2</v>
      </c>
      <c r="J10" s="230">
        <f>IF(F10="DQ","0",IF(F10="","",IF(F10="DNF","0",LOOKUP(H10,Valeurs!$A$4:'Valeurs'!$A$43,Valeurs!$B$4:'Valeurs'!$B$43))))</f>
        <v>18</v>
      </c>
      <c r="K10" s="6"/>
      <c r="L10" s="6"/>
    </row>
    <row r="11" spans="1:13" x14ac:dyDescent="0.2">
      <c r="A11" s="97" t="str">
        <f>'Ordre de passage'!D10</f>
        <v>CSRN</v>
      </c>
      <c r="B11" s="106" t="str">
        <f>'Ordre de passage'!E10</f>
        <v>Samya Chakir</v>
      </c>
      <c r="C11" s="101"/>
      <c r="D11" s="115">
        <v>4.9293981481481487E-4</v>
      </c>
      <c r="E11" s="115">
        <v>4.9583333333333337E-4</v>
      </c>
      <c r="F11" s="36">
        <f t="shared" si="1"/>
        <v>4.9438657407407417E-4</v>
      </c>
      <c r="G11" s="28"/>
      <c r="H11" s="37">
        <f t="shared" si="0"/>
        <v>3</v>
      </c>
      <c r="I11" s="38">
        <f>IF(F11="DQ","0,00%",IF(F11="","0,00%",IF(F11="DNF","0,00%",LOOKUP(H11,Valeurs!$A$4:$A$43,Valeurs!$C$4:$C$43))))</f>
        <v>4.0000000000000008E-2</v>
      </c>
      <c r="J11" s="230">
        <f>IF(F11="DQ","0",IF(F11="","",IF(F11="DNF","0",LOOKUP(H11,Valeurs!$A$4:'Valeurs'!$A$43,Valeurs!$B$4:'Valeurs'!$B$43))))</f>
        <v>16</v>
      </c>
      <c r="K11" s="6"/>
      <c r="L11" s="6"/>
      <c r="M11" s="6"/>
    </row>
    <row r="12" spans="1:13" x14ac:dyDescent="0.2">
      <c r="A12" s="97" t="str">
        <f>'Ordre de passage'!D11</f>
        <v>CSRN</v>
      </c>
      <c r="B12" s="106" t="str">
        <f>'Ordre de passage'!E11</f>
        <v>Gabrielle thibodeau</v>
      </c>
      <c r="C12" s="101"/>
      <c r="D12" s="441" t="s">
        <v>198</v>
      </c>
      <c r="E12" s="441" t="s">
        <v>198</v>
      </c>
      <c r="F12" s="36" t="str">
        <f t="shared" si="1"/>
        <v>DNF</v>
      </c>
      <c r="G12" s="28"/>
      <c r="H12" s="37" t="str">
        <f t="shared" si="0"/>
        <v>DNF</v>
      </c>
      <c r="I12" s="38" t="str">
        <f>IF(F12="DQ","0,00%",IF(F12="","0,00%",IF(F12="DNF","0,00%",LOOKUP(H12,Valeurs!$A$4:$A$43,Valeurs!$C$4:$C$43))))</f>
        <v>0,00%</v>
      </c>
      <c r="J12" s="230" t="str">
        <f>IF(F12="DQ","0",IF(F12="","",IF(F12="DNF","0",LOOKUP(H12,Valeurs!$A$4:'Valeurs'!$A$43,Valeurs!$B$4:'Valeurs'!$B$43))))</f>
        <v>0</v>
      </c>
      <c r="K12" s="6"/>
      <c r="L12" s="6"/>
      <c r="M12" s="6"/>
    </row>
    <row r="13" spans="1:13" x14ac:dyDescent="0.2">
      <c r="A13" s="97" t="str">
        <f>'Ordre de passage'!D12</f>
        <v>SSSL</v>
      </c>
      <c r="B13" s="106" t="str">
        <f>'Ordre de passage'!E12</f>
        <v>Etienne Roy</v>
      </c>
      <c r="C13" s="101"/>
      <c r="D13" s="115">
        <v>3.2326388888888888E-4</v>
      </c>
      <c r="E13" s="115">
        <v>3.2476851851851845E-4</v>
      </c>
      <c r="F13" s="36">
        <f t="shared" si="1"/>
        <v>3.2401620370370364E-4</v>
      </c>
      <c r="G13" s="28"/>
      <c r="H13" s="37">
        <f t="shared" si="0"/>
        <v>1</v>
      </c>
      <c r="I13" s="38">
        <f>IF(F13="DQ","0,00%",IF(F13="","0,00%",IF(F13="DNF","0,00%",LOOKUP(H13,Valeurs!$A$4:$A$43,Valeurs!$C$4:$C$43))))</f>
        <v>0.05</v>
      </c>
      <c r="J13" s="230">
        <f>IF(F13="DQ","0",IF(F13="","",IF(F13="DNF","0",LOOKUP(H13,Valeurs!$A$4:'Valeurs'!$A$43,Valeurs!$B$4:'Valeurs'!$B$43))))</f>
        <v>20</v>
      </c>
      <c r="K13" s="6"/>
      <c r="L13" s="6"/>
      <c r="M13" s="6"/>
    </row>
    <row r="14" spans="1:13" x14ac:dyDescent="0.2">
      <c r="A14" s="97" t="str">
        <f>'Ordre de passage'!D13</f>
        <v>SSSL</v>
      </c>
      <c r="B14" s="106" t="str">
        <f>'Ordre de passage'!E13</f>
        <v>Jacob Morneau</v>
      </c>
      <c r="C14" s="101"/>
      <c r="D14" s="116">
        <v>6.2893518518518517E-4</v>
      </c>
      <c r="E14" s="116">
        <v>6.2858796296296295E-4</v>
      </c>
      <c r="F14" s="36">
        <f t="shared" si="1"/>
        <v>6.2876157407407412E-4</v>
      </c>
      <c r="G14" s="28"/>
      <c r="H14" s="37">
        <f t="shared" si="0"/>
        <v>6</v>
      </c>
      <c r="I14" s="38">
        <f>IF(F14="DQ","0,00%",IF(F14="","0,00%",IF(F14="DNF","0,00%",LOOKUP(H14,Valeurs!$A$4:$A$43,Valeurs!$C$4:$C$43))))</f>
        <v>0.03</v>
      </c>
      <c r="J14" s="230">
        <f>IF(F14="DQ","0",IF(F14="","",IF(F14="DNF","0",LOOKUP(H14,Valeurs!$A$4:'Valeurs'!$A$43,Valeurs!$B$4:'Valeurs'!$B$43))))</f>
        <v>12</v>
      </c>
      <c r="K14" s="6"/>
      <c r="L14" s="6"/>
      <c r="M14" s="6"/>
    </row>
    <row r="15" spans="1:13" x14ac:dyDescent="0.2">
      <c r="A15" s="97" t="str">
        <f>'Ordre de passage'!D14</f>
        <v>30Deux</v>
      </c>
      <c r="B15" s="106" t="str">
        <f>'Ordre de passage'!E14</f>
        <v>Britany Tremlay - hors concours</v>
      </c>
      <c r="C15" s="101"/>
      <c r="D15" s="115">
        <v>5.9733796296296293E-4</v>
      </c>
      <c r="E15" s="115">
        <v>6.0150462962962968E-4</v>
      </c>
      <c r="F15" s="36">
        <f t="shared" si="1"/>
        <v>5.9942129629629625E-4</v>
      </c>
      <c r="G15" s="28"/>
      <c r="H15" s="37">
        <f t="shared" si="0"/>
        <v>5</v>
      </c>
      <c r="I15" s="38">
        <f>IF(F15="DQ","0,00%",IF(F15="","0,00%",IF(F15="DNF","0,00%",LOOKUP(H15,Valeurs!$A$4:$A$43,Valeurs!$C$4:$C$43))))</f>
        <v>3.2500000000000001E-2</v>
      </c>
      <c r="J15" s="230">
        <f>IF(F15="DQ","0",IF(F15="","",IF(F15="DNF","0",LOOKUP(H15,Valeurs!$A$4:'Valeurs'!$A$43,Valeurs!$B$4:'Valeurs'!$B$43))))</f>
        <v>13</v>
      </c>
      <c r="K15" s="6"/>
      <c r="L15" s="6"/>
      <c r="M15" s="6"/>
    </row>
    <row r="16" spans="1:13" x14ac:dyDescent="0.2">
      <c r="A16" s="97">
        <f>'Ordre de passage'!D15</f>
        <v>0</v>
      </c>
      <c r="B16" s="106">
        <f>'Ordre de passage'!E15</f>
        <v>0</v>
      </c>
      <c r="C16" s="101"/>
      <c r="D16" s="115"/>
      <c r="E16" s="115"/>
      <c r="F16" s="36" t="str">
        <f t="shared" si="1"/>
        <v/>
      </c>
      <c r="G16" s="28"/>
      <c r="H16" s="37" t="str">
        <f t="shared" si="0"/>
        <v/>
      </c>
      <c r="I16" s="38" t="str">
        <f>IF(F16="DQ","0,00%",IF(F16="","0,00%",IF(F16="DNF","0,00%",LOOKUP(H16,Valeurs!$A$4:$A$43,Valeurs!$C$4:$C$43))))</f>
        <v>0,00%</v>
      </c>
      <c r="J16" s="230" t="str">
        <f>IF(F16="DQ","0",IF(F16="","",IF(F16="DNF","0",LOOKUP(H16,Valeurs!$A$4:'Valeurs'!$A$43,Valeurs!$B$4:'Valeurs'!$B$43))))</f>
        <v/>
      </c>
    </row>
    <row r="17" spans="1:10" x14ac:dyDescent="0.2">
      <c r="A17" s="97">
        <f>'Ordre de passage'!D16</f>
        <v>0</v>
      </c>
      <c r="B17" s="106">
        <f>'Ordre de passage'!E16</f>
        <v>0</v>
      </c>
      <c r="C17" s="101"/>
      <c r="D17" s="115"/>
      <c r="E17" s="116"/>
      <c r="F17" s="36" t="str">
        <f t="shared" si="1"/>
        <v/>
      </c>
      <c r="G17" s="28"/>
      <c r="H17" s="37" t="str">
        <f t="shared" si="0"/>
        <v/>
      </c>
      <c r="I17" s="38" t="str">
        <f>IF(F17="DQ","0,00%",IF(F17="","0,00%",IF(F17="DNF","0,00%",LOOKUP(H17,Valeurs!$A$4:$A$43,Valeurs!$C$4:$C$43))))</f>
        <v>0,00%</v>
      </c>
      <c r="J17" s="230" t="str">
        <f>IF(F17="DQ","0",IF(F17="","",IF(F17="DNF","0",LOOKUP(H17,Valeurs!$A$4:'Valeurs'!$A$43,Valeurs!$B$4:'Valeurs'!$B$43))))</f>
        <v/>
      </c>
    </row>
    <row r="18" spans="1:10" x14ac:dyDescent="0.2">
      <c r="A18" s="97">
        <f>'Ordre de passage'!D17</f>
        <v>0</v>
      </c>
      <c r="B18" s="106">
        <f>'Ordre de passage'!E17</f>
        <v>0</v>
      </c>
      <c r="C18" s="101"/>
      <c r="D18" s="115"/>
      <c r="E18" s="115"/>
      <c r="F18" s="36" t="str">
        <f t="shared" si="1"/>
        <v/>
      </c>
      <c r="G18" s="28"/>
      <c r="H18" s="37" t="str">
        <f t="shared" si="0"/>
        <v/>
      </c>
      <c r="I18" s="38" t="str">
        <f>IF(F18="DQ","0,00%",IF(F18="","0,00%",IF(F18="DNF","0,00%",LOOKUP(H18,Valeurs!$A$4:$A$43,Valeurs!$C$4:$C$43))))</f>
        <v>0,00%</v>
      </c>
      <c r="J18" s="230" t="str">
        <f>IF(F18="DQ","0",IF(F18="","",IF(F18="DNF","0",LOOKUP(H18,Valeurs!$A$4:'Valeurs'!$A$43,Valeurs!$B$4:'Valeurs'!$B$43))))</f>
        <v/>
      </c>
    </row>
    <row r="19" spans="1:10" x14ac:dyDescent="0.2">
      <c r="A19" s="97">
        <f>'Ordre de passage'!D18</f>
        <v>0</v>
      </c>
      <c r="B19" s="106">
        <f>'Ordre de passage'!E18</f>
        <v>0</v>
      </c>
      <c r="C19" s="101"/>
      <c r="D19" s="115"/>
      <c r="E19" s="115"/>
      <c r="F19" s="36" t="str">
        <f t="shared" si="1"/>
        <v/>
      </c>
      <c r="G19" s="28"/>
      <c r="H19" s="37" t="str">
        <f t="shared" si="0"/>
        <v/>
      </c>
      <c r="I19" s="38" t="str">
        <f>IF(F19="DQ","0,00%",IF(F19="","0,00%",IF(F19="DNF","0,00%",LOOKUP(H19,Valeurs!$A$4:$A$43,Valeurs!$C$4:$C$43))))</f>
        <v>0,00%</v>
      </c>
      <c r="J19" s="230" t="str">
        <f>IF(F19="DQ","0",IF(F19="","",IF(F19="DNF","0",LOOKUP(H19,Valeurs!$A$4:'Valeurs'!$A$43,Valeurs!$B$4:'Valeurs'!$B$43))))</f>
        <v/>
      </c>
    </row>
    <row r="20" spans="1:10" hidden="1" x14ac:dyDescent="0.2">
      <c r="A20" s="97">
        <f>'Ordre de passage'!D19</f>
        <v>0</v>
      </c>
      <c r="B20" s="106">
        <f>'Ordre de passage'!E19</f>
        <v>0</v>
      </c>
      <c r="C20" s="101"/>
      <c r="D20" s="116"/>
      <c r="E20" s="116"/>
      <c r="F20" s="36" t="str">
        <f t="shared" si="1"/>
        <v/>
      </c>
      <c r="G20" s="28"/>
      <c r="H20" s="37" t="str">
        <f t="shared" si="0"/>
        <v/>
      </c>
      <c r="I20" s="38" t="str">
        <f>IF(F20="DQ","0,00%",IF(F20="","0,00%",IF(F20="DNF","0,00%",LOOKUP(H20,Valeurs!$A$4:$A$43,Valeurs!$C$4:$C$43))))</f>
        <v>0,00%</v>
      </c>
      <c r="J20" s="230" t="str">
        <f>IF(F20="DQ","0",IF(F20="","",IF(F20="DNF","0",LOOKUP(H20,Valeurs!$A$4:'Valeurs'!$A$43,Valeurs!$B$4:'Valeurs'!$B$43))))</f>
        <v/>
      </c>
    </row>
    <row r="21" spans="1:10" hidden="1" x14ac:dyDescent="0.2">
      <c r="A21" s="97">
        <f>'Ordre de passage'!D26</f>
        <v>0</v>
      </c>
      <c r="B21" s="106">
        <f>'Ordre de passage'!E26</f>
        <v>0</v>
      </c>
      <c r="C21" s="101"/>
      <c r="D21" s="115"/>
      <c r="E21" s="115"/>
      <c r="F21" s="36" t="str">
        <f t="shared" si="1"/>
        <v/>
      </c>
      <c r="G21" s="28"/>
      <c r="H21" s="37" t="str">
        <f t="shared" si="0"/>
        <v/>
      </c>
      <c r="I21" s="38" t="str">
        <f>IF(F21="DQ","0,00%",IF(F21="","0,00%",IF(F21="DNF","0,00%",LOOKUP(H21,Valeurs!$A$4:$A$43,Valeurs!$C$4:$C$43))))</f>
        <v>0,00%</v>
      </c>
      <c r="J21" s="230" t="str">
        <f>IF(F21="DQ","0",IF(F21="","",IF(F21="DNF","0",LOOKUP(H21,Valeurs!$A$4:'Valeurs'!$A$43,Valeurs!$B$4:'Valeurs'!$B$43))))</f>
        <v/>
      </c>
    </row>
    <row r="22" spans="1:10" hidden="1" x14ac:dyDescent="0.2">
      <c r="A22" s="97">
        <f>'Ordre de passage'!D27</f>
        <v>0</v>
      </c>
      <c r="B22" s="106">
        <f>'Ordre de passage'!E27</f>
        <v>0</v>
      </c>
      <c r="C22" s="101"/>
      <c r="D22" s="115"/>
      <c r="E22" s="115"/>
      <c r="F22" s="36" t="str">
        <f t="shared" si="1"/>
        <v/>
      </c>
      <c r="G22" s="28"/>
      <c r="H22" s="37" t="str">
        <f t="shared" si="0"/>
        <v/>
      </c>
      <c r="I22" s="38" t="str">
        <f>IF(F22="DQ","0,00%",IF(F22="","0,00%",IF(F22="DNF","0,00%",LOOKUP(H22,Valeurs!$A$4:$A$43,Valeurs!$C$4:$C$43))))</f>
        <v>0,00%</v>
      </c>
      <c r="J22" s="230" t="str">
        <f>IF(F22="DQ","0",IF(F22="","",IF(F22="DNF","0",LOOKUP(H22,Valeurs!$A$4:'Valeurs'!$A$43,Valeurs!$B$4:'Valeurs'!$B$43))))</f>
        <v/>
      </c>
    </row>
    <row r="23" spans="1:10" hidden="1" x14ac:dyDescent="0.2">
      <c r="A23" s="97">
        <f>'Ordre de passage'!D28</f>
        <v>0</v>
      </c>
      <c r="B23" s="106">
        <f>'Ordre de passage'!E28</f>
        <v>0</v>
      </c>
      <c r="C23" s="101"/>
      <c r="D23" s="115"/>
      <c r="E23" s="115"/>
      <c r="F23" s="36" t="str">
        <f t="shared" si="1"/>
        <v/>
      </c>
      <c r="G23" s="28"/>
      <c r="H23" s="37" t="str">
        <f t="shared" si="0"/>
        <v/>
      </c>
      <c r="I23" s="38" t="str">
        <f>IF(F23="DQ","0,00%",IF(F23="","0,00%",IF(F23="DNF","0,00%",LOOKUP(H23,Valeurs!$A$4:$A$43,Valeurs!$C$4:$C$43))))</f>
        <v>0,00%</v>
      </c>
      <c r="J23" s="230" t="str">
        <f>IF(F23="DQ","0",IF(F23="","",IF(F23="DNF","0",LOOKUP(H23,Valeurs!$A$4:'Valeurs'!$A$43,Valeurs!$B$4:'Valeurs'!$B$43))))</f>
        <v/>
      </c>
    </row>
    <row r="24" spans="1:10" hidden="1" x14ac:dyDescent="0.2">
      <c r="A24" s="97">
        <f>'Ordre de passage'!D29</f>
        <v>0</v>
      </c>
      <c r="B24" s="106">
        <f>'Ordre de passage'!E29</f>
        <v>0</v>
      </c>
      <c r="C24" s="101"/>
      <c r="D24" s="115"/>
      <c r="E24" s="115"/>
      <c r="F24" s="36" t="str">
        <f t="shared" si="1"/>
        <v/>
      </c>
      <c r="G24" s="28"/>
      <c r="H24" s="37" t="str">
        <f t="shared" si="0"/>
        <v/>
      </c>
      <c r="I24" s="38" t="str">
        <f>IF(F24="DQ","0,00%",IF(F24="","0,00%",IF(F24="DNF","0,00%",LOOKUP(H24,Valeurs!$A$4:$A$43,Valeurs!$C$4:$C$43))))</f>
        <v>0,00%</v>
      </c>
      <c r="J24" s="230" t="str">
        <f>IF(F24="DQ","0",IF(F24="","",IF(F24="DNF","0",LOOKUP(H24,Valeurs!$A$4:'Valeurs'!$A$43,Valeurs!$B$4:'Valeurs'!$B$43))))</f>
        <v/>
      </c>
    </row>
    <row r="25" spans="1:10" hidden="1" x14ac:dyDescent="0.2">
      <c r="A25" s="97">
        <f>'Ordre de passage'!D30</f>
        <v>0</v>
      </c>
      <c r="B25" s="106">
        <f>'Ordre de passage'!E30</f>
        <v>0</v>
      </c>
      <c r="C25" s="101"/>
      <c r="D25" s="115"/>
      <c r="E25" s="115"/>
      <c r="F25" s="36" t="str">
        <f t="shared" si="1"/>
        <v/>
      </c>
      <c r="G25" s="28"/>
      <c r="H25" s="37" t="str">
        <f t="shared" si="0"/>
        <v/>
      </c>
      <c r="I25" s="38" t="str">
        <f>IF(F25="DQ","0,00%",IF(F25="","0,00%",IF(F25="DNF","0,00%",LOOKUP(H25,Valeurs!$A$4:$A$43,Valeurs!$C$4:$C$43))))</f>
        <v>0,00%</v>
      </c>
      <c r="J25" s="230" t="str">
        <f>IF(F25="DQ","0",IF(F25="","",IF(F25="DNF","0",LOOKUP(H25,Valeurs!$A$4:'Valeurs'!$A$43,Valeurs!$B$4:'Valeurs'!$B$43))))</f>
        <v/>
      </c>
    </row>
    <row r="26" spans="1:10" hidden="1" x14ac:dyDescent="0.2">
      <c r="A26" s="97">
        <f>'Ordre de passage'!D31</f>
        <v>0</v>
      </c>
      <c r="B26" s="106">
        <f>'Ordre de passage'!E31</f>
        <v>0</v>
      </c>
      <c r="C26" s="101"/>
      <c r="D26" s="115"/>
      <c r="E26" s="115"/>
      <c r="F26" s="36" t="str">
        <f t="shared" si="1"/>
        <v/>
      </c>
      <c r="G26" s="28"/>
      <c r="H26" s="37" t="str">
        <f t="shared" si="0"/>
        <v/>
      </c>
      <c r="I26" s="38" t="str">
        <f>IF(F26="DQ","0,00%",IF(F26="","0,00%",IF(F26="DNF","0,00%",LOOKUP(H26,Valeurs!$A$4:$A$43,Valeurs!$C$4:$C$43))))</f>
        <v>0,00%</v>
      </c>
      <c r="J26" s="230" t="str">
        <f>IF(F26="DQ","0",IF(F26="","",IF(F26="DNF","0",LOOKUP(H26,Valeurs!$A$4:'Valeurs'!$A$43,Valeurs!$B$4:'Valeurs'!$B$43))))</f>
        <v/>
      </c>
    </row>
    <row r="27" spans="1:10" hidden="1" x14ac:dyDescent="0.2">
      <c r="A27" s="97" t="e">
        <f>'Ordre de passage'!#REF!</f>
        <v>#REF!</v>
      </c>
      <c r="B27" s="106" t="e">
        <f>'Ordre de passage'!#REF!</f>
        <v>#REF!</v>
      </c>
      <c r="C27" s="101"/>
      <c r="D27" s="115"/>
      <c r="E27" s="115"/>
      <c r="F27" s="36" t="str">
        <f t="shared" si="1"/>
        <v/>
      </c>
      <c r="G27" s="28"/>
      <c r="H27" s="37" t="str">
        <f t="shared" si="0"/>
        <v/>
      </c>
      <c r="I27" s="38" t="str">
        <f>IF(F27="DQ","0,00%",IF(F27="","0,00%",IF(F27="DNF","0,00%",LOOKUP(H27,Valeurs!$A$4:$A$43,Valeurs!$C$4:$C$43))))</f>
        <v>0,00%</v>
      </c>
      <c r="J27" s="230" t="str">
        <f>IF(F27="DQ","0",IF(F27="","",IF(F27="DNF","0",LOOKUP(H27,Valeurs!$A$4:'Valeurs'!$A$43,Valeurs!$B$4:'Valeurs'!$B$43))))</f>
        <v/>
      </c>
    </row>
    <row r="28" spans="1:10" hidden="1" x14ac:dyDescent="0.2">
      <c r="A28" s="97" t="e">
        <f>'Ordre de passage'!#REF!</f>
        <v>#REF!</v>
      </c>
      <c r="B28" s="106" t="e">
        <f>'Ordre de passage'!#REF!</f>
        <v>#REF!</v>
      </c>
      <c r="C28" s="101"/>
      <c r="D28" s="115"/>
      <c r="E28" s="115"/>
      <c r="F28" s="36" t="str">
        <f t="shared" si="1"/>
        <v/>
      </c>
      <c r="G28" s="28"/>
      <c r="H28" s="37" t="str">
        <f t="shared" si="0"/>
        <v/>
      </c>
      <c r="I28" s="38" t="str">
        <f>IF(F28="DQ","0,00%",IF(F28="","0,00%",IF(F28="DNF","0,00%",LOOKUP(H28,Valeurs!$A$4:$A$43,Valeurs!$C$4:$C$43))))</f>
        <v>0,00%</v>
      </c>
      <c r="J28" s="230" t="str">
        <f>IF(F28="DQ","0",IF(F28="","",IF(F28="DNF","0",LOOKUP(H28,Valeurs!$A$4:'Valeurs'!$A$43,Valeurs!$B$4:'Valeurs'!$B$43))))</f>
        <v/>
      </c>
    </row>
    <row r="29" spans="1:10" hidden="1" x14ac:dyDescent="0.2">
      <c r="A29" s="97" t="e">
        <f>'Ordre de passage'!#REF!</f>
        <v>#REF!</v>
      </c>
      <c r="B29" s="106" t="e">
        <f>'Ordre de passage'!#REF!</f>
        <v>#REF!</v>
      </c>
      <c r="C29" s="101"/>
      <c r="D29" s="115"/>
      <c r="E29" s="115"/>
      <c r="F29" s="36" t="str">
        <f t="shared" si="1"/>
        <v/>
      </c>
      <c r="G29" s="28"/>
      <c r="H29" s="37" t="str">
        <f t="shared" si="0"/>
        <v/>
      </c>
      <c r="I29" s="38" t="str">
        <f>IF(F29="DQ","0,00%",IF(F29="","0,00%",IF(F29="DNF","0,00%",LOOKUP(H29,Valeurs!$A$4:$A$43,Valeurs!$C$4:$C$43))))</f>
        <v>0,00%</v>
      </c>
      <c r="J29" s="230" t="str">
        <f>IF(F29="DQ","0",IF(F29="","",IF(F29="DNF","0",LOOKUP(H29,Valeurs!$A$4:'Valeurs'!$A$43,Valeurs!$B$4:'Valeurs'!$B$43))))</f>
        <v/>
      </c>
    </row>
    <row r="30" spans="1:10" hidden="1" x14ac:dyDescent="0.2">
      <c r="A30" s="97" t="e">
        <f>'Ordre de passage'!#REF!</f>
        <v>#REF!</v>
      </c>
      <c r="B30" s="106" t="e">
        <f>'Ordre de passage'!#REF!</f>
        <v>#REF!</v>
      </c>
      <c r="C30" s="101"/>
      <c r="D30" s="115"/>
      <c r="E30" s="115"/>
      <c r="F30" s="36" t="str">
        <f t="shared" si="1"/>
        <v/>
      </c>
      <c r="G30" s="28"/>
      <c r="H30" s="37" t="str">
        <f t="shared" si="0"/>
        <v/>
      </c>
      <c r="I30" s="38" t="str">
        <f>IF(F30="DQ","0,00%",IF(F30="","0,00%",IF(F30="DNF","0,00%",LOOKUP(H30,Valeurs!$A$4:$A$43,Valeurs!$C$4:$C$43))))</f>
        <v>0,00%</v>
      </c>
      <c r="J30" s="230" t="str">
        <f>IF(F30="DQ","0",IF(F30="","",IF(F30="DNF","0",LOOKUP(H30,Valeurs!$A$4:'Valeurs'!$A$43,Valeurs!$B$4:'Valeurs'!$B$43))))</f>
        <v/>
      </c>
    </row>
    <row r="31" spans="1:10" hidden="1" x14ac:dyDescent="0.2">
      <c r="A31" s="97" t="e">
        <f>'Ordre de passage'!#REF!</f>
        <v>#REF!</v>
      </c>
      <c r="B31" s="106" t="e">
        <f>'Ordre de passage'!#REF!</f>
        <v>#REF!</v>
      </c>
      <c r="C31" s="101"/>
      <c r="D31" s="115"/>
      <c r="E31" s="115"/>
      <c r="F31" s="36" t="str">
        <f t="shared" si="1"/>
        <v/>
      </c>
      <c r="G31" s="28"/>
      <c r="H31" s="37" t="str">
        <f t="shared" si="0"/>
        <v/>
      </c>
      <c r="I31" s="38" t="str">
        <f>IF(F31="DQ","0,00%",IF(F31="","0,00%",IF(F31="DNF","0,00%",LOOKUP(H31,Valeurs!$A$4:$A$43,Valeurs!$C$4:$C$43))))</f>
        <v>0,00%</v>
      </c>
      <c r="J31" s="230" t="str">
        <f>IF(F31="DQ","0",IF(F31="","",IF(F31="DNF","0",LOOKUP(H31,Valeurs!$A$4:'Valeurs'!$A$43,Valeurs!$B$4:'Valeurs'!$B$43))))</f>
        <v/>
      </c>
    </row>
    <row r="32" spans="1:10" hidden="1" x14ac:dyDescent="0.2">
      <c r="A32" s="97" t="e">
        <f>'Ordre de passage'!#REF!</f>
        <v>#REF!</v>
      </c>
      <c r="B32" s="106" t="e">
        <f>'Ordre de passage'!#REF!</f>
        <v>#REF!</v>
      </c>
      <c r="C32" s="101"/>
      <c r="D32" s="115"/>
      <c r="E32" s="115"/>
      <c r="F32" s="36" t="str">
        <f t="shared" si="1"/>
        <v/>
      </c>
      <c r="G32" s="28"/>
      <c r="H32" s="37" t="str">
        <f t="shared" si="0"/>
        <v/>
      </c>
      <c r="I32" s="38" t="str">
        <f>IF(F32="DQ","0,00%",IF(F32="","0,00%",IF(F32="DNF","0,00%",LOOKUP(H32,Valeurs!$A$4:$A$43,Valeurs!$C$4:$C$43))))</f>
        <v>0,00%</v>
      </c>
      <c r="J32" s="230" t="str">
        <f>IF(F32="DQ","0",IF(F32="","",IF(F32="DNF","0",LOOKUP(H32,Valeurs!$A$4:'Valeurs'!$A$43,Valeurs!$B$4:'Valeurs'!$B$43))))</f>
        <v/>
      </c>
    </row>
    <row r="33" spans="1:10" hidden="1" x14ac:dyDescent="0.2">
      <c r="A33" s="97" t="e">
        <f>'Ordre de passage'!#REF!</f>
        <v>#REF!</v>
      </c>
      <c r="B33" s="106" t="e">
        <f>'Ordre de passage'!#REF!</f>
        <v>#REF!</v>
      </c>
      <c r="C33" s="101"/>
      <c r="D33" s="115"/>
      <c r="E33" s="115"/>
      <c r="F33" s="36" t="str">
        <f t="shared" si="1"/>
        <v/>
      </c>
      <c r="G33" s="28"/>
      <c r="H33" s="37" t="str">
        <f t="shared" si="0"/>
        <v/>
      </c>
      <c r="I33" s="38" t="str">
        <f>IF(F33="DQ","0,00%",IF(F33="","0,00%",IF(F33="DNF","0,00%",LOOKUP(H33,Valeurs!$A$4:$A$43,Valeurs!$C$4:$C$43))))</f>
        <v>0,00%</v>
      </c>
      <c r="J33" s="230" t="str">
        <f>IF(F33="DQ","0",IF(F33="","",IF(F33="DNF","0",LOOKUP(H33,Valeurs!$A$4:'Valeurs'!$A$43,Valeurs!$B$4:'Valeurs'!$B$43))))</f>
        <v/>
      </c>
    </row>
    <row r="34" spans="1:10" ht="13.5" hidden="1" thickBot="1" x14ac:dyDescent="0.25">
      <c r="A34" s="98" t="e">
        <f>'Ordre de passage'!#REF!</f>
        <v>#REF!</v>
      </c>
      <c r="B34" s="107" t="e">
        <f>'Ordre de passage'!#REF!</f>
        <v>#REF!</v>
      </c>
      <c r="C34" s="139"/>
      <c r="D34" s="117"/>
      <c r="E34" s="117"/>
      <c r="F34" s="43" t="str">
        <f t="shared" si="1"/>
        <v/>
      </c>
      <c r="G34" s="30"/>
      <c r="H34" s="49" t="str">
        <f t="shared" si="0"/>
        <v/>
      </c>
      <c r="I34" s="41" t="str">
        <f>IF(F34="DQ","0,00%",IF(F34="","0,00%",IF(F34="DNF","0,00%",LOOKUP(H34,Valeurs!$A$4:$A$43,Valeurs!$C$4:$C$43))))</f>
        <v>0,00%</v>
      </c>
      <c r="J34" s="118" t="str">
        <f>IF(F34="DQ","0",IF(F34="","",IF(F34="DNF","0",LOOKUP(H34,Valeurs!$A$4:'Valeurs'!$A$43,Valeurs!$B$4:'Valeurs'!$B$43))))</f>
        <v/>
      </c>
    </row>
    <row r="35" spans="1:10" ht="13.5" thickBot="1" x14ac:dyDescent="0.25"/>
    <row r="36" spans="1:10" ht="18" x14ac:dyDescent="0.25">
      <c r="A36" s="493" t="s">
        <v>99</v>
      </c>
      <c r="B36" s="494"/>
      <c r="C36" s="494"/>
      <c r="D36" s="494"/>
      <c r="E36" s="494"/>
      <c r="F36" s="494"/>
      <c r="G36" s="494"/>
      <c r="H36" s="494"/>
      <c r="I36" s="494"/>
      <c r="J36" s="495"/>
    </row>
    <row r="37" spans="1:10" ht="27" thickBot="1" x14ac:dyDescent="0.25">
      <c r="A37" s="496" t="s">
        <v>23</v>
      </c>
      <c r="B37" s="497"/>
      <c r="C37" s="497"/>
      <c r="D37" s="497"/>
      <c r="E37" s="497"/>
      <c r="F37" s="497"/>
      <c r="G37" s="497"/>
      <c r="H37" s="497"/>
      <c r="I37" s="497"/>
      <c r="J37" s="498"/>
    </row>
    <row r="38" spans="1:10" ht="26.25" thickBot="1" x14ac:dyDescent="0.25">
      <c r="A38" s="29" t="s">
        <v>18</v>
      </c>
      <c r="B38" s="22" t="s">
        <v>22</v>
      </c>
      <c r="C38" s="23"/>
      <c r="D38" s="24" t="s">
        <v>19</v>
      </c>
      <c r="E38" s="22" t="s">
        <v>20</v>
      </c>
      <c r="F38" s="25" t="s">
        <v>21</v>
      </c>
      <c r="G38" s="23"/>
      <c r="H38" s="26" t="s">
        <v>5</v>
      </c>
      <c r="I38" s="27" t="s">
        <v>1</v>
      </c>
      <c r="J38" s="27" t="s">
        <v>15</v>
      </c>
    </row>
    <row r="39" spans="1:10" x14ac:dyDescent="0.2">
      <c r="A39" s="96" t="str">
        <f>'Ordre de passage'!D4</f>
        <v>Dam'eauclès</v>
      </c>
      <c r="B39" s="105" t="str">
        <f>'Ordre de passage'!E4</f>
        <v>Olivier Legault</v>
      </c>
      <c r="C39" s="100"/>
      <c r="D39" s="113">
        <v>9.1030092592592595E-4</v>
      </c>
      <c r="E39" s="113">
        <v>9.0787037037037041E-4</v>
      </c>
      <c r="F39" s="45">
        <f>IF(D39="DQ","DQ",IF(D39="DNF","DNF",IF(E39="DNF","DNF",IF(D39="","",IF(E39="DQ","DQ",IF(E39="","",AVERAGE(D39:E39)))))))</f>
        <v>9.0908564814814823E-4</v>
      </c>
      <c r="G39" s="44"/>
      <c r="H39" s="46">
        <f t="shared" ref="H39:H68" si="2">IF(F39="DQ","DQ",IF(F39="","",IF(F39="DNF","DNF",RANK(F39,$F$39:$F$68,1))))</f>
        <v>11</v>
      </c>
      <c r="I39" s="38">
        <f>IF(F39="DQ","0,00%",IF(F39="","0,00%",IF(F39="DNF","0,00%",LOOKUP(H39,Valeurs!$A$4:$A$43,Valeurs!$C$4:$C$43))))</f>
        <v>1.4999999999999999E-2</v>
      </c>
      <c r="J39" s="48">
        <f>IF(F39="DQ","0",IF(F39="","",IF(F39="DNF","0",LOOKUP(H39,Valeurs!$A$4:'Valeurs'!$A$43,Valeurs!$B$4:'Valeurs'!$B$43))))</f>
        <v>6</v>
      </c>
    </row>
    <row r="40" spans="1:10" x14ac:dyDescent="0.2">
      <c r="A40" s="97" t="str">
        <f>'Ordre de passage'!D5</f>
        <v>30Deux</v>
      </c>
      <c r="B40" s="106" t="str">
        <f>'Ordre de passage'!E5</f>
        <v>Annie-Pier Bell</v>
      </c>
      <c r="C40" s="101"/>
      <c r="D40" s="114">
        <v>4.8402777777777772E-4</v>
      </c>
      <c r="E40" s="114">
        <v>4.8749999999999992E-4</v>
      </c>
      <c r="F40" s="36">
        <f t="shared" ref="F40:F68" si="3">IF(D40="DQ","DQ",IF(D40="DNF","DNF",IF(E40="DNF","DNF",IF(D40="","",IF(E40="DQ","DQ",IF(E40="","",AVERAGE(D40:E40)))))))</f>
        <v>4.8576388888888882E-4</v>
      </c>
      <c r="G40" s="28"/>
      <c r="H40" s="37">
        <f t="shared" si="2"/>
        <v>3</v>
      </c>
      <c r="I40" s="38">
        <f>IF(F40="DQ","0,00%",IF(F40="","0,00%",IF(F40="DNF","0,00%",LOOKUP(H40,Valeurs!$A$4:$A$43,Valeurs!$C$4:$C$43))))</f>
        <v>4.0000000000000008E-2</v>
      </c>
      <c r="J40" s="39">
        <f>IF(F40="DQ","0",IF(F40="","",IF(F40="DNF","0",LOOKUP(H40,Valeurs!$A$4:'Valeurs'!$A$43,Valeurs!$B$4:'Valeurs'!$B$43))))</f>
        <v>16</v>
      </c>
    </row>
    <row r="41" spans="1:10" x14ac:dyDescent="0.2">
      <c r="A41" s="97" t="str">
        <f>'Ordre de passage'!D6</f>
        <v>Narval</v>
      </c>
      <c r="B41" s="106" t="str">
        <f>'Ordre de passage'!E6</f>
        <v>Gabrielle Potvin</v>
      </c>
      <c r="C41" s="101"/>
      <c r="D41" s="115">
        <v>5.0891203703703699E-4</v>
      </c>
      <c r="E41" s="115">
        <v>5.100694444444445E-4</v>
      </c>
      <c r="F41" s="36">
        <f t="shared" si="3"/>
        <v>5.0949074074074069E-4</v>
      </c>
      <c r="G41" s="28"/>
      <c r="H41" s="37">
        <f t="shared" si="2"/>
        <v>4</v>
      </c>
      <c r="I41" s="38">
        <f>IF(F41="DQ","0,00%",IF(F41="","0,00%",IF(F41="DNF","0,00%",LOOKUP(H41,Valeurs!$A$4:$A$43,Valeurs!$C$4:$C$43))))</f>
        <v>3.4999999999999996E-2</v>
      </c>
      <c r="J41" s="39">
        <f>IF(F41="DQ","0",IF(F41="","",IF(F41="DNF","0",LOOKUP(H41,Valeurs!$A$4:'Valeurs'!$A$43,Valeurs!$B$4:'Valeurs'!$B$43))))</f>
        <v>14</v>
      </c>
    </row>
    <row r="42" spans="1:10" x14ac:dyDescent="0.2">
      <c r="A42" s="97" t="str">
        <f>'Ordre de passage'!D7</f>
        <v>CAEM</v>
      </c>
      <c r="B42" s="106" t="str">
        <f>'Ordre de passage'!E7</f>
        <v>Emmy Mastrovito</v>
      </c>
      <c r="C42" s="101"/>
      <c r="D42" s="115">
        <v>4.5891203703703697E-4</v>
      </c>
      <c r="E42" s="115">
        <v>4.5671296296296302E-4</v>
      </c>
      <c r="F42" s="36">
        <f t="shared" si="3"/>
        <v>4.5781249999999999E-4</v>
      </c>
      <c r="G42" s="28"/>
      <c r="H42" s="37">
        <f t="shared" si="2"/>
        <v>1</v>
      </c>
      <c r="I42" s="38">
        <f>IF(F42="DQ","0,00%",IF(F42="","0,00%",IF(F42="DNF","0,00%",LOOKUP(H42,Valeurs!$A$4:$A$43,Valeurs!$C$4:$C$43))))</f>
        <v>0.05</v>
      </c>
      <c r="J42" s="39">
        <f>IF(F42="DQ","0",IF(F42="","",IF(F42="DNF","0",LOOKUP(H42,Valeurs!$A$4:'Valeurs'!$A$43,Valeurs!$B$4:'Valeurs'!$B$43))))</f>
        <v>20</v>
      </c>
    </row>
    <row r="43" spans="1:10" x14ac:dyDescent="0.2">
      <c r="A43" s="97" t="str">
        <f>'Ordre de passage'!D8</f>
        <v>CSRN</v>
      </c>
      <c r="B43" s="106" t="str">
        <f>'Ordre de passage'!E8</f>
        <v>Zoé Martin</v>
      </c>
      <c r="C43" s="101"/>
      <c r="D43" s="115">
        <v>6.6261574074074085E-4</v>
      </c>
      <c r="E43" s="115">
        <v>6.619212962962963E-4</v>
      </c>
      <c r="F43" s="36">
        <f t="shared" si="3"/>
        <v>6.6226851851851863E-4</v>
      </c>
      <c r="G43" s="28"/>
      <c r="H43" s="37">
        <f t="shared" si="2"/>
        <v>10</v>
      </c>
      <c r="I43" s="38">
        <f>IF(F43="DQ","0,00%",IF(F43="","0,00%",IF(F43="DNF","0,00%",LOOKUP(H43,Valeurs!$A$4:$A$43,Valeurs!$C$4:$C$43))))</f>
        <v>1.7499999999999998E-2</v>
      </c>
      <c r="J43" s="39">
        <f>IF(F43="DQ","0",IF(F43="","",IF(F43="DNF","0",LOOKUP(H43,Valeurs!$A$4:'Valeurs'!$A$43,Valeurs!$B$4:'Valeurs'!$B$43))))</f>
        <v>7</v>
      </c>
    </row>
    <row r="44" spans="1:10" x14ac:dyDescent="0.2">
      <c r="A44" s="97" t="str">
        <f>'Ordre de passage'!D9</f>
        <v>CSRN</v>
      </c>
      <c r="B44" s="106" t="str">
        <f>'Ordre de passage'!E9</f>
        <v>Justin Gauthier</v>
      </c>
      <c r="C44" s="101"/>
      <c r="D44" s="115">
        <v>4.6180555555555553E-4</v>
      </c>
      <c r="E44" s="115">
        <v>4.6180555555555553E-4</v>
      </c>
      <c r="F44" s="36">
        <f t="shared" si="3"/>
        <v>4.6180555555555553E-4</v>
      </c>
      <c r="G44" s="28"/>
      <c r="H44" s="37">
        <f t="shared" si="2"/>
        <v>2</v>
      </c>
      <c r="I44" s="38">
        <f>IF(F44="DQ","0,00%",IF(F44="","0,00%",IF(F44="DNF","0,00%",LOOKUP(H44,Valeurs!$A$4:$A$43,Valeurs!$C$4:$C$43))))</f>
        <v>4.5000000000000005E-2</v>
      </c>
      <c r="J44" s="39">
        <f>IF(F44="DQ","0",IF(F44="","",IF(F44="DNF","0",LOOKUP(H44,Valeurs!$A$4:'Valeurs'!$A$43,Valeurs!$B$4:'Valeurs'!$B$43))))</f>
        <v>18</v>
      </c>
    </row>
    <row r="45" spans="1:10" x14ac:dyDescent="0.2">
      <c r="A45" s="97" t="str">
        <f>'Ordre de passage'!D10</f>
        <v>CSRN</v>
      </c>
      <c r="B45" s="106" t="str">
        <f>'Ordre de passage'!E10</f>
        <v>Samya Chakir</v>
      </c>
      <c r="C45" s="101"/>
      <c r="D45" s="116">
        <v>5.7870370370370378E-4</v>
      </c>
      <c r="E45" s="116">
        <v>5.807870370370371E-4</v>
      </c>
      <c r="F45" s="36">
        <f t="shared" si="3"/>
        <v>5.7974537037037044E-4</v>
      </c>
      <c r="G45" s="28"/>
      <c r="H45" s="37">
        <f t="shared" si="2"/>
        <v>6</v>
      </c>
      <c r="I45" s="38">
        <f>IF(F45="DQ","0,00%",IF(F45="","0,00%",IF(F45="DNF","0,00%",LOOKUP(H45,Valeurs!$A$4:$A$43,Valeurs!$C$4:$C$43))))</f>
        <v>0.03</v>
      </c>
      <c r="J45" s="39">
        <f>IF(F45="DQ","0",IF(F45="","",IF(F45="DNF","0",LOOKUP(H45,Valeurs!$A$4:'Valeurs'!$A$43,Valeurs!$B$4:'Valeurs'!$B$43))))</f>
        <v>12</v>
      </c>
    </row>
    <row r="46" spans="1:10" x14ac:dyDescent="0.2">
      <c r="A46" s="97" t="str">
        <f>'Ordre de passage'!D11</f>
        <v>CSRN</v>
      </c>
      <c r="B46" s="106" t="str">
        <f>'Ordre de passage'!E11</f>
        <v>Gabrielle thibodeau</v>
      </c>
      <c r="C46" s="101"/>
      <c r="D46" s="115">
        <v>6.0439814814814807E-4</v>
      </c>
      <c r="E46" s="115">
        <v>6.0914351851851852E-4</v>
      </c>
      <c r="F46" s="36">
        <f t="shared" si="3"/>
        <v>6.0677083333333329E-4</v>
      </c>
      <c r="G46" s="28"/>
      <c r="H46" s="37">
        <f t="shared" si="2"/>
        <v>8</v>
      </c>
      <c r="I46" s="38">
        <f>IF(F46="DQ","0,00%",IF(F46="","0,00%",IF(F46="DNF","0,00%",LOOKUP(H46,Valeurs!$A$4:$A$43,Valeurs!$C$4:$C$43))))</f>
        <v>2.5000000000000001E-2</v>
      </c>
      <c r="J46" s="39">
        <f>IF(F46="DQ","0",IF(F46="","",IF(F46="DNF","0",LOOKUP(H46,Valeurs!$A$4:'Valeurs'!$A$43,Valeurs!$B$4:'Valeurs'!$B$43))))</f>
        <v>10</v>
      </c>
    </row>
    <row r="47" spans="1:10" x14ac:dyDescent="0.2">
      <c r="A47" s="97" t="str">
        <f>'Ordre de passage'!D12</f>
        <v>SSSL</v>
      </c>
      <c r="B47" s="106" t="str">
        <f>'Ordre de passage'!E12</f>
        <v>Etienne Roy</v>
      </c>
      <c r="C47" s="101"/>
      <c r="D47" s="115">
        <v>5.7696759259259257E-4</v>
      </c>
      <c r="E47" s="115">
        <v>5.7152777777777779E-4</v>
      </c>
      <c r="F47" s="36">
        <f t="shared" si="3"/>
        <v>5.7424768518518523E-4</v>
      </c>
      <c r="G47" s="28"/>
      <c r="H47" s="37">
        <f t="shared" si="2"/>
        <v>5</v>
      </c>
      <c r="I47" s="38">
        <f>IF(F47="DQ","0,00%",IF(F47="","0,00%",IF(F47="DNF","0,00%",LOOKUP(H47,Valeurs!$A$4:$A$43,Valeurs!$C$4:$C$43))))</f>
        <v>3.2500000000000001E-2</v>
      </c>
      <c r="J47" s="39">
        <f>IF(F47="DQ","0",IF(F47="","",IF(F47="DNF","0",LOOKUP(H47,Valeurs!$A$4:'Valeurs'!$A$43,Valeurs!$B$4:'Valeurs'!$B$43))))</f>
        <v>13</v>
      </c>
    </row>
    <row r="48" spans="1:10" x14ac:dyDescent="0.2">
      <c r="A48" s="97" t="str">
        <f>'Ordre de passage'!D13</f>
        <v>SSSL</v>
      </c>
      <c r="B48" s="106" t="str">
        <f>'Ordre de passage'!E13</f>
        <v>Jacob Morneau</v>
      </c>
      <c r="C48" s="101"/>
      <c r="D48" s="116">
        <v>5.9965277777777784E-4</v>
      </c>
      <c r="E48" s="116">
        <v>5.9317129629629629E-4</v>
      </c>
      <c r="F48" s="36">
        <f t="shared" si="3"/>
        <v>5.9641203703703701E-4</v>
      </c>
      <c r="G48" s="28"/>
      <c r="H48" s="37">
        <f t="shared" si="2"/>
        <v>7</v>
      </c>
      <c r="I48" s="38">
        <f>IF(F48="DQ","0,00%",IF(F48="","0,00%",IF(F48="DNF","0,00%",LOOKUP(H48,Valeurs!$A$4:$A$43,Valeurs!$C$4:$C$43))))</f>
        <v>2.7500000000000004E-2</v>
      </c>
      <c r="J48" s="39">
        <f>IF(F48="DQ","0",IF(F48="","",IF(F48="DNF","0",LOOKUP(H48,Valeurs!$A$4:'Valeurs'!$A$43,Valeurs!$B$4:'Valeurs'!$B$43))))</f>
        <v>11</v>
      </c>
    </row>
    <row r="49" spans="1:10" x14ac:dyDescent="0.2">
      <c r="A49" s="97" t="str">
        <f>'Ordre de passage'!D14</f>
        <v>30Deux</v>
      </c>
      <c r="B49" s="106" t="str">
        <f>'Ordre de passage'!E14</f>
        <v>Britany Tremlay - hors concours</v>
      </c>
      <c r="C49" s="101"/>
      <c r="D49" s="116">
        <v>6.111111111111111E-4</v>
      </c>
      <c r="E49" s="115">
        <v>6.0625000000000002E-4</v>
      </c>
      <c r="F49" s="36">
        <f t="shared" si="3"/>
        <v>6.0868055555555556E-4</v>
      </c>
      <c r="G49" s="28"/>
      <c r="H49" s="37">
        <f t="shared" si="2"/>
        <v>9</v>
      </c>
      <c r="I49" s="38">
        <f>IF(F49="DQ","0,00%",IF(F49="","0,00%",IF(F49="DNF","0,00%",LOOKUP(H49,Valeurs!$A$4:$A$43,Valeurs!$C$4:$C$43))))</f>
        <v>2.0000000000000004E-2</v>
      </c>
      <c r="J49" s="39">
        <f>IF(F49="DQ","0",IF(F49="","",IF(F49="DNF","0",LOOKUP(H49,Valeurs!$A$4:'Valeurs'!$A$43,Valeurs!$B$4:'Valeurs'!$B$43))))</f>
        <v>8</v>
      </c>
    </row>
    <row r="50" spans="1:10" x14ac:dyDescent="0.2">
      <c r="A50" s="97">
        <f>'Ordre de passage'!D15</f>
        <v>0</v>
      </c>
      <c r="B50" s="106">
        <f>'Ordre de passage'!E15</f>
        <v>0</v>
      </c>
      <c r="C50" s="101"/>
      <c r="D50" s="116"/>
      <c r="E50" s="115"/>
      <c r="F50" s="36" t="str">
        <f t="shared" si="3"/>
        <v/>
      </c>
      <c r="G50" s="28"/>
      <c r="H50" s="37" t="str">
        <f t="shared" si="2"/>
        <v/>
      </c>
      <c r="I50" s="38" t="str">
        <f>IF(F50="DQ","0,00%",IF(F50="","0,00%",IF(F50="DNF","0,00%",LOOKUP(H50,Valeurs!$A$4:$A$43,Valeurs!$C$4:$C$43))))</f>
        <v>0,00%</v>
      </c>
      <c r="J50" s="39" t="str">
        <f>IF(F50="DQ","0",IF(F50="","",IF(F50="DNF","0",LOOKUP(H50,Valeurs!$A$4:'Valeurs'!$A$43,Valeurs!$B$4:'Valeurs'!$B$43))))</f>
        <v/>
      </c>
    </row>
    <row r="51" spans="1:10" x14ac:dyDescent="0.2">
      <c r="A51" s="97">
        <f>'Ordre de passage'!D16</f>
        <v>0</v>
      </c>
      <c r="B51" s="106">
        <f>'Ordre de passage'!E16</f>
        <v>0</v>
      </c>
      <c r="C51" s="101"/>
      <c r="D51" s="116"/>
      <c r="E51" s="116"/>
      <c r="F51" s="36" t="str">
        <f t="shared" si="3"/>
        <v/>
      </c>
      <c r="G51" s="28"/>
      <c r="H51" s="37" t="str">
        <f t="shared" si="2"/>
        <v/>
      </c>
      <c r="I51" s="38" t="str">
        <f>IF(F51="DQ","0,00%",IF(F51="","0,00%",IF(F51="DNF","0,00%",LOOKUP(H51,Valeurs!$A$4:$A$43,Valeurs!$C$4:$C$43))))</f>
        <v>0,00%</v>
      </c>
      <c r="J51" s="39" t="str">
        <f>IF(F51="DQ","0",IF(F51="","",IF(F51="DNF","0",LOOKUP(H51,Valeurs!$A$4:'Valeurs'!$A$43,Valeurs!$B$4:'Valeurs'!$B$43))))</f>
        <v/>
      </c>
    </row>
    <row r="52" spans="1:10" x14ac:dyDescent="0.2">
      <c r="A52" s="97">
        <f>'Ordre de passage'!D17</f>
        <v>0</v>
      </c>
      <c r="B52" s="106">
        <f>'Ordre de passage'!E17</f>
        <v>0</v>
      </c>
      <c r="C52" s="101"/>
      <c r="D52" s="116"/>
      <c r="E52" s="116"/>
      <c r="F52" s="36" t="str">
        <f t="shared" si="3"/>
        <v/>
      </c>
      <c r="G52" s="28"/>
      <c r="H52" s="37" t="str">
        <f t="shared" si="2"/>
        <v/>
      </c>
      <c r="I52" s="38" t="str">
        <f>IF(F52="DQ","0,00%",IF(F52="","0,00%",IF(F52="DNF","0,00%",LOOKUP(H52,Valeurs!$A$4:$A$43,Valeurs!$C$4:$C$43))))</f>
        <v>0,00%</v>
      </c>
      <c r="J52" s="39" t="str">
        <f>IF(F52="DQ","0",IF(F52="","",IF(F52="DNF","0",LOOKUP(H52,Valeurs!$A$4:'Valeurs'!$A$43,Valeurs!$B$4:'Valeurs'!$B$43))))</f>
        <v/>
      </c>
    </row>
    <row r="53" spans="1:10" x14ac:dyDescent="0.2">
      <c r="A53" s="97">
        <f>'Ordre de passage'!D18</f>
        <v>0</v>
      </c>
      <c r="B53" s="106">
        <f>'Ordre de passage'!E18</f>
        <v>0</v>
      </c>
      <c r="C53" s="101"/>
      <c r="D53" s="115"/>
      <c r="E53" s="115"/>
      <c r="F53" s="36" t="str">
        <f t="shared" si="3"/>
        <v/>
      </c>
      <c r="G53" s="28"/>
      <c r="H53" s="37" t="str">
        <f t="shared" si="2"/>
        <v/>
      </c>
      <c r="I53" s="38" t="str">
        <f>IF(F53="DQ","0,00%",IF(F53="","0,00%",IF(F53="DNF","0,00%",LOOKUP(H53,Valeurs!$A$4:$A$43,Valeurs!$C$4:$C$43))))</f>
        <v>0,00%</v>
      </c>
      <c r="J53" s="39" t="str">
        <f>IF(F53="DQ","0",IF(F53="","",IF(F53="DNF","0",LOOKUP(H53,Valeurs!$A$4:'Valeurs'!$A$43,Valeurs!$B$4:'Valeurs'!$B$43))))</f>
        <v/>
      </c>
    </row>
    <row r="54" spans="1:10" hidden="1" x14ac:dyDescent="0.2">
      <c r="A54" s="97">
        <f>'Ordre de passage'!D19</f>
        <v>0</v>
      </c>
      <c r="B54" s="106">
        <f>'Ordre de passage'!E19</f>
        <v>0</v>
      </c>
      <c r="C54" s="101"/>
      <c r="D54" s="116"/>
      <c r="E54" s="116"/>
      <c r="F54" s="36" t="str">
        <f t="shared" si="3"/>
        <v/>
      </c>
      <c r="G54" s="28"/>
      <c r="H54" s="37" t="str">
        <f t="shared" si="2"/>
        <v/>
      </c>
      <c r="I54" s="38" t="str">
        <f>IF(F54="DQ","0,00%",IF(F54="","0,00%",IF(F54="DNF","0,00%",LOOKUP(H54,Valeurs!$A$4:$A$43,Valeurs!$C$4:$C$43))))</f>
        <v>0,00%</v>
      </c>
      <c r="J54" s="39" t="str">
        <f>IF(F54="DQ","0",IF(F54="","",IF(F54="DNF","0",LOOKUP(H54,Valeurs!$A$4:'Valeurs'!$A$43,Valeurs!$B$4:'Valeurs'!$B$43))))</f>
        <v/>
      </c>
    </row>
    <row r="55" spans="1:10" hidden="1" x14ac:dyDescent="0.2">
      <c r="A55" s="97">
        <f>'Ordre de passage'!D26</f>
        <v>0</v>
      </c>
      <c r="B55" s="106">
        <f>'Ordre de passage'!E26</f>
        <v>0</v>
      </c>
      <c r="C55" s="101"/>
      <c r="D55" s="115"/>
      <c r="E55" s="115"/>
      <c r="F55" s="36" t="str">
        <f t="shared" si="3"/>
        <v/>
      </c>
      <c r="G55" s="28"/>
      <c r="H55" s="37" t="str">
        <f t="shared" si="2"/>
        <v/>
      </c>
      <c r="I55" s="38" t="str">
        <f>IF(F55="DQ","0,00%",IF(F55="","0,00%",IF(F55="DNF","0,00%",LOOKUP(H55,Valeurs!$A$4:$A$43,Valeurs!$C$4:$C$43))))</f>
        <v>0,00%</v>
      </c>
      <c r="J55" s="39" t="str">
        <f>IF(F55="DQ","0",IF(F55="","",IF(F55="DNF","0",LOOKUP(H55,Valeurs!$A$4:'Valeurs'!$A$43,Valeurs!$B$4:'Valeurs'!$B$43))))</f>
        <v/>
      </c>
    </row>
    <row r="56" spans="1:10" hidden="1" x14ac:dyDescent="0.2">
      <c r="A56" s="97">
        <f>'Ordre de passage'!D27</f>
        <v>0</v>
      </c>
      <c r="B56" s="106">
        <f>'Ordre de passage'!E27</f>
        <v>0</v>
      </c>
      <c r="C56" s="101"/>
      <c r="D56" s="115"/>
      <c r="E56" s="115"/>
      <c r="F56" s="36" t="str">
        <f t="shared" si="3"/>
        <v/>
      </c>
      <c r="G56" s="28"/>
      <c r="H56" s="37" t="str">
        <f t="shared" si="2"/>
        <v/>
      </c>
      <c r="I56" s="38" t="str">
        <f>IF(F56="DQ","0,00%",IF(F56="","0,00%",IF(F56="DNF","0,00%",LOOKUP(H56,Valeurs!$A$4:$A$43,Valeurs!$C$4:$C$43))))</f>
        <v>0,00%</v>
      </c>
      <c r="J56" s="39" t="str">
        <f>IF(F56="DQ","0",IF(F56="","",IF(F56="DNF","0",LOOKUP(H56,Valeurs!$A$4:'Valeurs'!$A$43,Valeurs!$B$4:'Valeurs'!$B$43))))</f>
        <v/>
      </c>
    </row>
    <row r="57" spans="1:10" hidden="1" x14ac:dyDescent="0.2">
      <c r="A57" s="97">
        <f>'Ordre de passage'!D28</f>
        <v>0</v>
      </c>
      <c r="B57" s="106">
        <f>'Ordre de passage'!E28</f>
        <v>0</v>
      </c>
      <c r="C57" s="101"/>
      <c r="D57" s="115"/>
      <c r="E57" s="115"/>
      <c r="F57" s="36" t="str">
        <f t="shared" si="3"/>
        <v/>
      </c>
      <c r="G57" s="28"/>
      <c r="H57" s="37" t="str">
        <f t="shared" si="2"/>
        <v/>
      </c>
      <c r="I57" s="38" t="str">
        <f>IF(F57="DQ","0,00%",IF(F57="","0,00%",IF(F57="DNF","0,00%",LOOKUP(H57,Valeurs!$A$4:$A$43,Valeurs!$C$4:$C$43))))</f>
        <v>0,00%</v>
      </c>
      <c r="J57" s="39" t="str">
        <f>IF(F57="DQ","0",IF(F57="","",IF(F57="DNF","0",LOOKUP(H57,Valeurs!$A$4:'Valeurs'!$A$43,Valeurs!$B$4:'Valeurs'!$B$43))))</f>
        <v/>
      </c>
    </row>
    <row r="58" spans="1:10" hidden="1" x14ac:dyDescent="0.2">
      <c r="A58" s="97">
        <f>'Ordre de passage'!D29</f>
        <v>0</v>
      </c>
      <c r="B58" s="106">
        <f>'Ordre de passage'!E29</f>
        <v>0</v>
      </c>
      <c r="C58" s="101"/>
      <c r="D58" s="115"/>
      <c r="E58" s="115"/>
      <c r="F58" s="36" t="str">
        <f t="shared" si="3"/>
        <v/>
      </c>
      <c r="G58" s="28"/>
      <c r="H58" s="37" t="str">
        <f t="shared" si="2"/>
        <v/>
      </c>
      <c r="I58" s="38" t="str">
        <f>IF(F58="DQ","0,00%",IF(F58="","0,00%",IF(F58="DNF","0,00%",LOOKUP(H58,Valeurs!$A$4:$A$43,Valeurs!$C$4:$C$43))))</f>
        <v>0,00%</v>
      </c>
      <c r="J58" s="39" t="str">
        <f>IF(F58="DQ","0",IF(F58="","",IF(F58="DNF","0",LOOKUP(H58,Valeurs!$A$4:'Valeurs'!$A$43,Valeurs!$B$4:'Valeurs'!$B$43))))</f>
        <v/>
      </c>
    </row>
    <row r="59" spans="1:10" hidden="1" x14ac:dyDescent="0.2">
      <c r="A59" s="97">
        <f>'Ordre de passage'!D30</f>
        <v>0</v>
      </c>
      <c r="B59" s="106">
        <f>'Ordre de passage'!E30</f>
        <v>0</v>
      </c>
      <c r="C59" s="101"/>
      <c r="D59" s="115"/>
      <c r="E59" s="115"/>
      <c r="F59" s="36" t="str">
        <f t="shared" si="3"/>
        <v/>
      </c>
      <c r="G59" s="28"/>
      <c r="H59" s="37" t="str">
        <f t="shared" si="2"/>
        <v/>
      </c>
      <c r="I59" s="38" t="str">
        <f>IF(F59="DQ","0,00%",IF(F59="","0,00%",IF(F59="DNF","0,00%",LOOKUP(H59,Valeurs!$A$4:$A$43,Valeurs!$C$4:$C$43))))</f>
        <v>0,00%</v>
      </c>
      <c r="J59" s="39" t="str">
        <f>IF(F59="DQ","0",IF(F59="","",IF(F59="DNF","0",LOOKUP(H59,Valeurs!$A$4:'Valeurs'!$A$43,Valeurs!$B$4:'Valeurs'!$B$43))))</f>
        <v/>
      </c>
    </row>
    <row r="60" spans="1:10" hidden="1" x14ac:dyDescent="0.2">
      <c r="A60" s="97">
        <f>'Ordre de passage'!D31</f>
        <v>0</v>
      </c>
      <c r="B60" s="106">
        <f>'Ordre de passage'!E31</f>
        <v>0</v>
      </c>
      <c r="C60" s="101"/>
      <c r="D60" s="115"/>
      <c r="E60" s="115"/>
      <c r="F60" s="36" t="str">
        <f t="shared" si="3"/>
        <v/>
      </c>
      <c r="G60" s="28"/>
      <c r="H60" s="37" t="str">
        <f t="shared" si="2"/>
        <v/>
      </c>
      <c r="I60" s="38" t="str">
        <f>IF(F60="DQ","0,00%",IF(F60="","0,00%",IF(F60="DNF","0,00%",LOOKUP(H60,Valeurs!$A$4:$A$43,Valeurs!$C$4:$C$43))))</f>
        <v>0,00%</v>
      </c>
      <c r="J60" s="39" t="str">
        <f>IF(F60="DQ","0",IF(F60="","",IF(F60="DNF","0",LOOKUP(H60,Valeurs!$A$4:'Valeurs'!$A$43,Valeurs!$B$4:'Valeurs'!$B$43))))</f>
        <v/>
      </c>
    </row>
    <row r="61" spans="1:10" hidden="1" x14ac:dyDescent="0.2">
      <c r="A61" s="97" t="e">
        <f>'Ordre de passage'!#REF!</f>
        <v>#REF!</v>
      </c>
      <c r="B61" s="106" t="e">
        <f>'Ordre de passage'!#REF!</f>
        <v>#REF!</v>
      </c>
      <c r="C61" s="101"/>
      <c r="D61" s="115"/>
      <c r="E61" s="115"/>
      <c r="F61" s="36" t="str">
        <f t="shared" si="3"/>
        <v/>
      </c>
      <c r="G61" s="28"/>
      <c r="H61" s="37" t="str">
        <f t="shared" si="2"/>
        <v/>
      </c>
      <c r="I61" s="38" t="str">
        <f>IF(F61="DQ","0,00%",IF(F61="","0,00%",IF(F61="DNF","0,00%",LOOKUP(H61,Valeurs!$A$4:$A$43,Valeurs!$C$4:$C$43))))</f>
        <v>0,00%</v>
      </c>
      <c r="J61" s="39" t="str">
        <f>IF(F61="DQ","0",IF(F61="","",IF(F61="DNF","0",LOOKUP(H61,Valeurs!$A$4:'Valeurs'!$A$43,Valeurs!$B$4:'Valeurs'!$B$43))))</f>
        <v/>
      </c>
    </row>
    <row r="62" spans="1:10" hidden="1" x14ac:dyDescent="0.2">
      <c r="A62" s="97" t="e">
        <f>'Ordre de passage'!#REF!</f>
        <v>#REF!</v>
      </c>
      <c r="B62" s="106" t="e">
        <f>'Ordre de passage'!#REF!</f>
        <v>#REF!</v>
      </c>
      <c r="C62" s="101"/>
      <c r="D62" s="115"/>
      <c r="E62" s="115"/>
      <c r="F62" s="36" t="str">
        <f t="shared" si="3"/>
        <v/>
      </c>
      <c r="G62" s="28"/>
      <c r="H62" s="37" t="str">
        <f t="shared" si="2"/>
        <v/>
      </c>
      <c r="I62" s="38" t="str">
        <f>IF(F62="DQ","0,00%",IF(F62="","0,00%",IF(F62="DNF","0,00%",LOOKUP(H62,Valeurs!$A$4:$A$43,Valeurs!$C$4:$C$43))))</f>
        <v>0,00%</v>
      </c>
      <c r="J62" s="39" t="str">
        <f>IF(F62="DQ","0",IF(F62="","",IF(F62="DNF","0",LOOKUP(H62,Valeurs!$A$4:'Valeurs'!$A$43,Valeurs!$B$4:'Valeurs'!$B$43))))</f>
        <v/>
      </c>
    </row>
    <row r="63" spans="1:10" hidden="1" x14ac:dyDescent="0.2">
      <c r="A63" s="97" t="e">
        <f>'Ordre de passage'!#REF!</f>
        <v>#REF!</v>
      </c>
      <c r="B63" s="106" t="e">
        <f>'Ordre de passage'!#REF!</f>
        <v>#REF!</v>
      </c>
      <c r="C63" s="101"/>
      <c r="D63" s="115"/>
      <c r="E63" s="115"/>
      <c r="F63" s="36" t="str">
        <f t="shared" si="3"/>
        <v/>
      </c>
      <c r="G63" s="28"/>
      <c r="H63" s="37" t="str">
        <f t="shared" si="2"/>
        <v/>
      </c>
      <c r="I63" s="38" t="str">
        <f>IF(F63="DQ","0,00%",IF(F63="","0,00%",IF(F63="DNF","0,00%",LOOKUP(H63,Valeurs!$A$4:$A$43,Valeurs!$C$4:$C$43))))</f>
        <v>0,00%</v>
      </c>
      <c r="J63" s="39" t="str">
        <f>IF(F63="DQ","0",IF(F63="","",IF(F63="DNF","0",LOOKUP(H63,Valeurs!$A$4:'Valeurs'!$A$43,Valeurs!$B$4:'Valeurs'!$B$43))))</f>
        <v/>
      </c>
    </row>
    <row r="64" spans="1:10" hidden="1" x14ac:dyDescent="0.2">
      <c r="A64" s="97" t="e">
        <f>'Ordre de passage'!#REF!</f>
        <v>#REF!</v>
      </c>
      <c r="B64" s="106" t="e">
        <f>'Ordre de passage'!#REF!</f>
        <v>#REF!</v>
      </c>
      <c r="C64" s="101"/>
      <c r="D64" s="115"/>
      <c r="E64" s="115"/>
      <c r="F64" s="36" t="str">
        <f t="shared" si="3"/>
        <v/>
      </c>
      <c r="G64" s="28"/>
      <c r="H64" s="37" t="str">
        <f t="shared" si="2"/>
        <v/>
      </c>
      <c r="I64" s="38" t="str">
        <f>IF(F64="DQ","0,00%",IF(F64="","0,00%",IF(F64="DNF","0,00%",LOOKUP(H64,Valeurs!$A$4:$A$43,Valeurs!$C$4:$C$43))))</f>
        <v>0,00%</v>
      </c>
      <c r="J64" s="39" t="str">
        <f>IF(F64="DQ","0",IF(F64="","",IF(F64="DNF","0",LOOKUP(H64,Valeurs!$A$4:'Valeurs'!$A$43,Valeurs!$B$4:'Valeurs'!$B$43))))</f>
        <v/>
      </c>
    </row>
    <row r="65" spans="1:10" hidden="1" x14ac:dyDescent="0.2">
      <c r="A65" s="97" t="e">
        <f>'Ordre de passage'!#REF!</f>
        <v>#REF!</v>
      </c>
      <c r="B65" s="106" t="e">
        <f>'Ordre de passage'!#REF!</f>
        <v>#REF!</v>
      </c>
      <c r="C65" s="101"/>
      <c r="D65" s="115"/>
      <c r="E65" s="115"/>
      <c r="F65" s="36" t="str">
        <f t="shared" si="3"/>
        <v/>
      </c>
      <c r="G65" s="28"/>
      <c r="H65" s="37" t="str">
        <f t="shared" si="2"/>
        <v/>
      </c>
      <c r="I65" s="38" t="str">
        <f>IF(F65="DQ","0,00%",IF(F65="","0,00%",IF(F65="DNF","0,00%",LOOKUP(H65,Valeurs!$A$4:$A$43,Valeurs!$C$4:$C$43))))</f>
        <v>0,00%</v>
      </c>
      <c r="J65" s="39" t="str">
        <f>IF(F65="DQ","0",IF(F65="","",IF(F65="DNF","0",LOOKUP(H65,Valeurs!$A$4:'Valeurs'!$A$43,Valeurs!$B$4:'Valeurs'!$B$43))))</f>
        <v/>
      </c>
    </row>
    <row r="66" spans="1:10" hidden="1" x14ac:dyDescent="0.2">
      <c r="A66" s="97" t="e">
        <f>'Ordre de passage'!#REF!</f>
        <v>#REF!</v>
      </c>
      <c r="B66" s="106" t="e">
        <f>'Ordre de passage'!#REF!</f>
        <v>#REF!</v>
      </c>
      <c r="C66" s="101"/>
      <c r="D66" s="115"/>
      <c r="E66" s="115"/>
      <c r="F66" s="36" t="str">
        <f t="shared" si="3"/>
        <v/>
      </c>
      <c r="G66" s="28"/>
      <c r="H66" s="37" t="str">
        <f t="shared" si="2"/>
        <v/>
      </c>
      <c r="I66" s="38" t="str">
        <f>IF(F66="DQ","0,00%",IF(F66="","0,00%",IF(F66="DNF","0,00%",LOOKUP(H66,Valeurs!$A$4:$A$43,Valeurs!$C$4:$C$43))))</f>
        <v>0,00%</v>
      </c>
      <c r="J66" s="39" t="str">
        <f>IF(F66="DQ","0",IF(F66="","",IF(F66="DNF","0",LOOKUP(H66,Valeurs!$A$4:'Valeurs'!$A$43,Valeurs!$B$4:'Valeurs'!$B$43))))</f>
        <v/>
      </c>
    </row>
    <row r="67" spans="1:10" hidden="1" x14ac:dyDescent="0.2">
      <c r="A67" s="97" t="e">
        <f>'Ordre de passage'!#REF!</f>
        <v>#REF!</v>
      </c>
      <c r="B67" s="106" t="e">
        <f>'Ordre de passage'!#REF!</f>
        <v>#REF!</v>
      </c>
      <c r="C67" s="101"/>
      <c r="D67" s="115"/>
      <c r="E67" s="115"/>
      <c r="F67" s="36" t="str">
        <f t="shared" si="3"/>
        <v/>
      </c>
      <c r="G67" s="28"/>
      <c r="H67" s="37" t="str">
        <f t="shared" si="2"/>
        <v/>
      </c>
      <c r="I67" s="38" t="str">
        <f>IF(F67="DQ","0,00%",IF(F67="","0,00%",IF(F67="DNF","0,00%",LOOKUP(H67,Valeurs!$A$4:$A$43,Valeurs!$C$4:$C$43))))</f>
        <v>0,00%</v>
      </c>
      <c r="J67" s="39" t="str">
        <f>IF(F67="DQ","0",IF(F67="","",IF(F67="DNF","0",LOOKUP(H67,Valeurs!$A$4:'Valeurs'!$A$43,Valeurs!$B$4:'Valeurs'!$B$43))))</f>
        <v/>
      </c>
    </row>
    <row r="68" spans="1:10" ht="13.5" hidden="1" thickBot="1" x14ac:dyDescent="0.25">
      <c r="A68" s="98" t="e">
        <f>'Ordre de passage'!#REF!</f>
        <v>#REF!</v>
      </c>
      <c r="B68" s="107" t="e">
        <f>'Ordre de passage'!#REF!</f>
        <v>#REF!</v>
      </c>
      <c r="C68" s="139"/>
      <c r="D68" s="117"/>
      <c r="E68" s="117"/>
      <c r="F68" s="43" t="str">
        <f t="shared" si="3"/>
        <v/>
      </c>
      <c r="G68" s="30"/>
      <c r="H68" s="49" t="str">
        <f t="shared" si="2"/>
        <v/>
      </c>
      <c r="I68" s="41" t="str">
        <f>IF(F68="DQ","0,00%",IF(F68="","0,00%",IF(F68="DNF","0,00%",LOOKUP(H68,Valeurs!$A$4:$A$43,Valeurs!$C$4:$C$43))))</f>
        <v>0,00%</v>
      </c>
      <c r="J68" s="42" t="str">
        <f>IF(F68="DQ","0",IF(F68="","",IF(F68="DNF","0",LOOKUP(H68,Valeurs!$A$4:'Valeurs'!$A$43,Valeurs!$B$4:'Valeurs'!$B$43))))</f>
        <v/>
      </c>
    </row>
    <row r="69" spans="1:10" ht="13.5" thickBot="1" x14ac:dyDescent="0.25"/>
    <row r="70" spans="1:10" ht="18" x14ac:dyDescent="0.25">
      <c r="A70" s="493" t="s">
        <v>100</v>
      </c>
      <c r="B70" s="494"/>
      <c r="C70" s="494"/>
      <c r="D70" s="494"/>
      <c r="E70" s="494"/>
      <c r="F70" s="494"/>
      <c r="G70" s="494"/>
      <c r="H70" s="494"/>
      <c r="I70" s="494"/>
      <c r="J70" s="495"/>
    </row>
    <row r="71" spans="1:10" ht="27" thickBot="1" x14ac:dyDescent="0.25">
      <c r="A71" s="496" t="s">
        <v>24</v>
      </c>
      <c r="B71" s="497"/>
      <c r="C71" s="497"/>
      <c r="D71" s="497"/>
      <c r="E71" s="497"/>
      <c r="F71" s="497"/>
      <c r="G71" s="497"/>
      <c r="H71" s="497"/>
      <c r="I71" s="497"/>
      <c r="J71" s="498"/>
    </row>
    <row r="72" spans="1:10" ht="26.25" thickBot="1" x14ac:dyDescent="0.25">
      <c r="A72" s="29" t="s">
        <v>18</v>
      </c>
      <c r="B72" s="22" t="s">
        <v>22</v>
      </c>
      <c r="C72" s="23"/>
      <c r="D72" s="24" t="s">
        <v>19</v>
      </c>
      <c r="E72" s="22" t="s">
        <v>20</v>
      </c>
      <c r="F72" s="25" t="s">
        <v>21</v>
      </c>
      <c r="G72" s="23"/>
      <c r="H72" s="26" t="s">
        <v>5</v>
      </c>
      <c r="I72" s="27" t="s">
        <v>1</v>
      </c>
      <c r="J72" s="27" t="s">
        <v>15</v>
      </c>
    </row>
    <row r="73" spans="1:10" x14ac:dyDescent="0.2">
      <c r="A73" s="96" t="str">
        <f>'Ordre de passage'!D4</f>
        <v>Dam'eauclès</v>
      </c>
      <c r="B73" s="105" t="str">
        <f>'Ordre de passage'!E4</f>
        <v>Olivier Legault</v>
      </c>
      <c r="C73" s="100"/>
      <c r="D73" s="113">
        <v>9.4791666666666668E-4</v>
      </c>
      <c r="E73" s="113">
        <v>9.4548611111111103E-4</v>
      </c>
      <c r="F73" s="45">
        <f>IF(D73="DQ","DQ",IF(D73="DNF","DNF",IF(E73="DNF","DNF",IF(D73="","",IF(E73="DQ","DQ",IF(E73="","",AVERAGE(D73:E73)))))))</f>
        <v>9.4670138888888885E-4</v>
      </c>
      <c r="G73" s="44"/>
      <c r="H73" s="52">
        <f t="shared" ref="H73:H102" si="4">IF(F73="DQ","DQ",IF(F73="","",IF(F73="DNF","DNF",RANK(F73,$F$73:$F$102,1))))</f>
        <v>11</v>
      </c>
      <c r="I73" s="47">
        <f>IF(F73="DQ","0,00%",IF(F73="","0,00%",IF(F73="DNF","0,00%",LOOKUP(H73,Valeurs!$A$4:$A$43,Valeurs!$C$4:$C$43))))</f>
        <v>1.4999999999999999E-2</v>
      </c>
      <c r="J73" s="48">
        <f>IF(F73="DQ","0",IF(F73="","",IF(F73="DNF","0",LOOKUP(H73,Valeurs!$A$4:'Valeurs'!$A$43,Valeurs!$B$4:'Valeurs'!$B$43))))</f>
        <v>6</v>
      </c>
    </row>
    <row r="74" spans="1:10" x14ac:dyDescent="0.2">
      <c r="A74" s="97" t="str">
        <f>'Ordre de passage'!D5</f>
        <v>30Deux</v>
      </c>
      <c r="B74" s="106" t="str">
        <f>'Ordre de passage'!E5</f>
        <v>Annie-Pier Bell</v>
      </c>
      <c r="C74" s="101"/>
      <c r="D74" s="114">
        <v>5.3020833333333338E-4</v>
      </c>
      <c r="E74" s="114">
        <v>5.2662037037037033E-4</v>
      </c>
      <c r="F74" s="36">
        <f t="shared" ref="F74:F102" si="5">IF(D74="DQ","DQ",IF(D74="DNF","DNF",IF(E74="DNF","DNF",IF(D74="","",IF(E74="DQ","DQ",IF(E74="","",AVERAGE(D74:E74)))))))</f>
        <v>5.2841435185185185E-4</v>
      </c>
      <c r="G74" s="28"/>
      <c r="H74" s="53">
        <f t="shared" si="4"/>
        <v>1</v>
      </c>
      <c r="I74" s="38">
        <f>IF(F74="DQ","0,00%",IF(F74="","0,00%",IF(F74="DNF","0,00%",LOOKUP(H74,Valeurs!$A$4:$A$43,Valeurs!$C$4:$C$43))))</f>
        <v>0.05</v>
      </c>
      <c r="J74" s="39">
        <f>IF(F74="DQ","0",IF(F74="","",IF(F74="DNF","0",LOOKUP(H74,Valeurs!$A$4:'Valeurs'!$A$43,Valeurs!$B$4:'Valeurs'!$B$43))))</f>
        <v>20</v>
      </c>
    </row>
    <row r="75" spans="1:10" x14ac:dyDescent="0.2">
      <c r="A75" s="97" t="str">
        <f>'Ordre de passage'!D6</f>
        <v>Narval</v>
      </c>
      <c r="B75" s="106" t="str">
        <f>'Ordre de passage'!E6</f>
        <v>Gabrielle Potvin</v>
      </c>
      <c r="C75" s="101"/>
      <c r="D75" s="115">
        <v>6.0405092592592596E-4</v>
      </c>
      <c r="E75" s="116">
        <v>6.0115740740740735E-4</v>
      </c>
      <c r="F75" s="36">
        <f t="shared" si="5"/>
        <v>6.0260416666666665E-4</v>
      </c>
      <c r="G75" s="28"/>
      <c r="H75" s="53">
        <f t="shared" si="4"/>
        <v>6</v>
      </c>
      <c r="I75" s="38">
        <f>IF(F75="DQ","0,00%",IF(F75="","0,00%",IF(F75="DNF","0,00%",LOOKUP(H75,Valeurs!$A$4:$A$43,Valeurs!$C$4:$C$43))))</f>
        <v>0.03</v>
      </c>
      <c r="J75" s="39">
        <f>IF(F75="DQ","0",IF(F75="","",IF(F75="DNF","0",LOOKUP(H75,Valeurs!$A$4:'Valeurs'!$A$43,Valeurs!$B$4:'Valeurs'!$B$43))))</f>
        <v>12</v>
      </c>
    </row>
    <row r="76" spans="1:10" x14ac:dyDescent="0.2">
      <c r="A76" s="97" t="str">
        <f>'Ordre de passage'!D7</f>
        <v>CAEM</v>
      </c>
      <c r="B76" s="106" t="str">
        <f>'Ordre de passage'!E7</f>
        <v>Emmy Mastrovito</v>
      </c>
      <c r="C76" s="101"/>
      <c r="D76" s="115">
        <v>5.9953703703703699E-4</v>
      </c>
      <c r="E76" s="115">
        <v>6.0104166666666672E-4</v>
      </c>
      <c r="F76" s="36">
        <f t="shared" si="5"/>
        <v>6.0028935185185185E-4</v>
      </c>
      <c r="G76" s="28"/>
      <c r="H76" s="53">
        <f t="shared" si="4"/>
        <v>5</v>
      </c>
      <c r="I76" s="38">
        <f>IF(F76="DQ","0,00%",IF(F76="","0,00%",IF(F76="DNF","0,00%",LOOKUP(H76,Valeurs!$A$4:$A$43,Valeurs!$C$4:$C$43))))</f>
        <v>3.2500000000000001E-2</v>
      </c>
      <c r="J76" s="39">
        <f>IF(F76="DQ","0",IF(F76="","",IF(F76="DNF","0",LOOKUP(H76,Valeurs!$A$4:'Valeurs'!$A$43,Valeurs!$B$4:'Valeurs'!$B$43))))</f>
        <v>13</v>
      </c>
    </row>
    <row r="77" spans="1:10" x14ac:dyDescent="0.2">
      <c r="A77" s="97" t="str">
        <f>'Ordre de passage'!D8</f>
        <v>CSRN</v>
      </c>
      <c r="B77" s="106" t="str">
        <f>'Ordre de passage'!E8</f>
        <v>Zoé Martin</v>
      </c>
      <c r="C77" s="101"/>
      <c r="D77" s="115">
        <v>6.876157407407407E-4</v>
      </c>
      <c r="E77" s="115">
        <v>6.864583333333333E-4</v>
      </c>
      <c r="F77" s="36">
        <f t="shared" si="5"/>
        <v>6.87037037037037E-4</v>
      </c>
      <c r="G77" s="28"/>
      <c r="H77" s="53">
        <f t="shared" si="4"/>
        <v>8</v>
      </c>
      <c r="I77" s="38">
        <f>IF(F77="DQ","0,00%",IF(F77="","0,00%",IF(F77="DNF","0,00%",LOOKUP(H77,Valeurs!$A$4:$A$43,Valeurs!$C$4:$C$43))))</f>
        <v>2.5000000000000001E-2</v>
      </c>
      <c r="J77" s="39">
        <f>IF(F77="DQ","0",IF(F77="","",IF(F77="DNF","0",LOOKUP(H77,Valeurs!$A$4:'Valeurs'!$A$43,Valeurs!$B$4:'Valeurs'!$B$43))))</f>
        <v>10</v>
      </c>
    </row>
    <row r="78" spans="1:10" x14ac:dyDescent="0.2">
      <c r="A78" s="97" t="str">
        <f>'Ordre de passage'!D9</f>
        <v>CSRN</v>
      </c>
      <c r="B78" s="106" t="str">
        <f>'Ordre de passage'!E9</f>
        <v>Justin Gauthier</v>
      </c>
      <c r="C78" s="101"/>
      <c r="D78" s="115">
        <v>5.7650462962962961E-4</v>
      </c>
      <c r="E78" s="115">
        <v>5.7476851851851851E-4</v>
      </c>
      <c r="F78" s="36">
        <f t="shared" si="5"/>
        <v>5.7563657407407411E-4</v>
      </c>
      <c r="G78" s="28"/>
      <c r="H78" s="53">
        <f t="shared" si="4"/>
        <v>2</v>
      </c>
      <c r="I78" s="38">
        <f>IF(F78="DQ","0,00%",IF(F78="","0,00%",IF(F78="DNF","0,00%",LOOKUP(H78,Valeurs!$A$4:$A$43,Valeurs!$C$4:$C$43))))</f>
        <v>4.5000000000000005E-2</v>
      </c>
      <c r="J78" s="39">
        <f>IF(F78="DQ","0",IF(F78="","",IF(F78="DNF","0",LOOKUP(H78,Valeurs!$A$4:'Valeurs'!$A$43,Valeurs!$B$4:'Valeurs'!$B$43))))</f>
        <v>18</v>
      </c>
    </row>
    <row r="79" spans="1:10" x14ac:dyDescent="0.2">
      <c r="A79" s="97" t="str">
        <f>'Ordre de passage'!D10</f>
        <v>CSRN</v>
      </c>
      <c r="B79" s="106" t="str">
        <f>'Ordre de passage'!E10</f>
        <v>Samya Chakir</v>
      </c>
      <c r="C79" s="101"/>
      <c r="D79" s="116">
        <v>7.280092592592593E-4</v>
      </c>
      <c r="E79" s="116">
        <v>7.262731481481482E-4</v>
      </c>
      <c r="F79" s="36">
        <f t="shared" si="5"/>
        <v>7.271412037037038E-4</v>
      </c>
      <c r="G79" s="28"/>
      <c r="H79" s="53">
        <f t="shared" si="4"/>
        <v>9</v>
      </c>
      <c r="I79" s="38">
        <f>IF(F79="DQ","0,00%",IF(F79="","0,00%",IF(F79="DNF","0,00%",LOOKUP(H79,Valeurs!$A$4:$A$43,Valeurs!$C$4:$C$43))))</f>
        <v>2.0000000000000004E-2</v>
      </c>
      <c r="J79" s="39">
        <f>IF(F79="DQ","0",IF(F79="","",IF(F79="DNF","0",LOOKUP(H79,Valeurs!$A$4:'Valeurs'!$A$43,Valeurs!$B$4:'Valeurs'!$B$43))))</f>
        <v>8</v>
      </c>
    </row>
    <row r="80" spans="1:10" x14ac:dyDescent="0.2">
      <c r="A80" s="97" t="str">
        <f>'Ordre de passage'!D11</f>
        <v>CSRN</v>
      </c>
      <c r="B80" s="106" t="str">
        <f>'Ordre de passage'!E11</f>
        <v>Gabrielle thibodeau</v>
      </c>
      <c r="C80" s="101"/>
      <c r="D80" s="115">
        <v>6.5567129629629623E-4</v>
      </c>
      <c r="E80" s="115">
        <v>6.5682870370370374E-4</v>
      </c>
      <c r="F80" s="36">
        <f t="shared" si="5"/>
        <v>6.5624999999999993E-4</v>
      </c>
      <c r="G80" s="28"/>
      <c r="H80" s="53">
        <f t="shared" si="4"/>
        <v>7</v>
      </c>
      <c r="I80" s="38">
        <f>IF(F80="DQ","0,00%",IF(F80="","0,00%",IF(F80="DNF","0,00%",LOOKUP(H80,Valeurs!$A$4:$A$43,Valeurs!$C$4:$C$43))))</f>
        <v>2.7500000000000004E-2</v>
      </c>
      <c r="J80" s="39">
        <f>IF(F80="DQ","0",IF(F80="","",IF(F80="DNF","0",LOOKUP(H80,Valeurs!$A$4:'Valeurs'!$A$43,Valeurs!$B$4:'Valeurs'!$B$43))))</f>
        <v>11</v>
      </c>
    </row>
    <row r="81" spans="1:10" x14ac:dyDescent="0.2">
      <c r="A81" s="97" t="str">
        <f>'Ordre de passage'!D12</f>
        <v>SSSL</v>
      </c>
      <c r="B81" s="106" t="str">
        <f>'Ordre de passage'!E12</f>
        <v>Etienne Roy</v>
      </c>
      <c r="C81" s="101"/>
      <c r="D81" s="115">
        <v>5.9826388888888885E-4</v>
      </c>
      <c r="E81" s="115">
        <v>5.9791666666666663E-4</v>
      </c>
      <c r="F81" s="36">
        <f t="shared" si="5"/>
        <v>5.9809027777777768E-4</v>
      </c>
      <c r="G81" s="28"/>
      <c r="H81" s="53">
        <f t="shared" si="4"/>
        <v>4</v>
      </c>
      <c r="I81" s="38">
        <f>IF(F81="DQ","0,00%",IF(F81="","0,00%",IF(F81="DNF","0,00%",LOOKUP(H81,Valeurs!$A$4:$A$43,Valeurs!$C$4:$C$43))))</f>
        <v>3.4999999999999996E-2</v>
      </c>
      <c r="J81" s="39">
        <f>IF(F81="DQ","0",IF(F81="","",IF(F81="DNF","0",LOOKUP(H81,Valeurs!$A$4:'Valeurs'!$A$43,Valeurs!$B$4:'Valeurs'!$B$43))))</f>
        <v>14</v>
      </c>
    </row>
    <row r="82" spans="1:10" x14ac:dyDescent="0.2">
      <c r="A82" s="97" t="str">
        <f>'Ordre de passage'!D13</f>
        <v>SSSL</v>
      </c>
      <c r="B82" s="106" t="str">
        <f>'Ordre de passage'!E13</f>
        <v>Jacob Morneau</v>
      </c>
      <c r="C82" s="101"/>
      <c r="D82" s="116">
        <v>8.1053240740740738E-4</v>
      </c>
      <c r="E82" s="116">
        <v>8.1053240740740738E-4</v>
      </c>
      <c r="F82" s="36">
        <f t="shared" si="5"/>
        <v>8.1053240740740738E-4</v>
      </c>
      <c r="G82" s="28"/>
      <c r="H82" s="53">
        <f t="shared" si="4"/>
        <v>10</v>
      </c>
      <c r="I82" s="38">
        <f>IF(F82="DQ","0,00%",IF(F82="","0,00%",IF(F82="DNF","0,00%",LOOKUP(H82,Valeurs!$A$4:$A$43,Valeurs!$C$4:$C$43))))</f>
        <v>1.7499999999999998E-2</v>
      </c>
      <c r="J82" s="39">
        <f>IF(F82="DQ","0",IF(F82="","",IF(F82="DNF","0",LOOKUP(H82,Valeurs!$A$4:'Valeurs'!$A$43,Valeurs!$B$4:'Valeurs'!$B$43))))</f>
        <v>7</v>
      </c>
    </row>
    <row r="83" spans="1:10" x14ac:dyDescent="0.2">
      <c r="A83" s="97" t="str">
        <f>'Ordre de passage'!D14</f>
        <v>30Deux</v>
      </c>
      <c r="B83" s="106" t="str">
        <f>'Ordre de passage'!E14</f>
        <v>Britany Tremlay - hors concours</v>
      </c>
      <c r="C83" s="101"/>
      <c r="D83" s="116">
        <v>5.7129629629629631E-4</v>
      </c>
      <c r="E83" s="115">
        <v>5.8124999999999995E-4</v>
      </c>
      <c r="F83" s="36">
        <f t="shared" si="5"/>
        <v>5.7627314814814813E-4</v>
      </c>
      <c r="G83" s="28"/>
      <c r="H83" s="53">
        <f t="shared" si="4"/>
        <v>3</v>
      </c>
      <c r="I83" s="38">
        <f>IF(F83="DQ","0,00%",IF(F83="","0,00%",IF(F83="DNF","0,00%",LOOKUP(H83,Valeurs!$A$4:$A$43,Valeurs!$C$4:$C$43))))</f>
        <v>4.0000000000000008E-2</v>
      </c>
      <c r="J83" s="39">
        <f>IF(F83="DQ","0",IF(F83="","",IF(F83="DNF","0",LOOKUP(H83,Valeurs!$A$4:'Valeurs'!$A$43,Valeurs!$B$4:'Valeurs'!$B$43))))</f>
        <v>16</v>
      </c>
    </row>
    <row r="84" spans="1:10" x14ac:dyDescent="0.2">
      <c r="A84" s="97">
        <f>'Ordre de passage'!D15</f>
        <v>0</v>
      </c>
      <c r="B84" s="106">
        <f>'Ordre de passage'!E15</f>
        <v>0</v>
      </c>
      <c r="C84" s="101"/>
      <c r="D84" s="116"/>
      <c r="E84" s="115"/>
      <c r="F84" s="36" t="str">
        <f t="shared" si="5"/>
        <v/>
      </c>
      <c r="G84" s="28"/>
      <c r="H84" s="53" t="str">
        <f t="shared" si="4"/>
        <v/>
      </c>
      <c r="I84" s="38" t="str">
        <f>IF(F84="DQ","0,00%",IF(F84="","0,00%",IF(F84="DNF","0,00%",LOOKUP(H84,Valeurs!$A$4:$A$43,Valeurs!$C$4:$C$43))))</f>
        <v>0,00%</v>
      </c>
      <c r="J84" s="39" t="str">
        <f>IF(F84="DQ","0",IF(F84="","",IF(F84="DNF","0",LOOKUP(H84,Valeurs!$A$4:'Valeurs'!$A$43,Valeurs!$B$4:'Valeurs'!$B$43))))</f>
        <v/>
      </c>
    </row>
    <row r="85" spans="1:10" x14ac:dyDescent="0.2">
      <c r="A85" s="97">
        <f>'Ordre de passage'!D16</f>
        <v>0</v>
      </c>
      <c r="B85" s="106">
        <f>'Ordre de passage'!E16</f>
        <v>0</v>
      </c>
      <c r="C85" s="101"/>
      <c r="D85" s="116"/>
      <c r="E85" s="116"/>
      <c r="F85" s="36" t="str">
        <f t="shared" si="5"/>
        <v/>
      </c>
      <c r="G85" s="28"/>
      <c r="H85" s="53" t="str">
        <f t="shared" si="4"/>
        <v/>
      </c>
      <c r="I85" s="38" t="str">
        <f>IF(F85="DQ","0,00%",IF(F85="","0,00%",IF(F85="DNF","0,00%",LOOKUP(H85,Valeurs!$A$4:$A$43,Valeurs!$C$4:$C$43))))</f>
        <v>0,00%</v>
      </c>
      <c r="J85" s="39" t="str">
        <f>IF(F85="DQ","0",IF(F85="","",IF(F85="DNF","0",LOOKUP(H85,Valeurs!$A$4:'Valeurs'!$A$43,Valeurs!$B$4:'Valeurs'!$B$43))))</f>
        <v/>
      </c>
    </row>
    <row r="86" spans="1:10" x14ac:dyDescent="0.2">
      <c r="A86" s="97">
        <f>'Ordre de passage'!D17</f>
        <v>0</v>
      </c>
      <c r="B86" s="106">
        <f>'Ordre de passage'!E17</f>
        <v>0</v>
      </c>
      <c r="C86" s="101"/>
      <c r="D86" s="116"/>
      <c r="E86" s="116"/>
      <c r="F86" s="36" t="str">
        <f t="shared" si="5"/>
        <v/>
      </c>
      <c r="G86" s="28"/>
      <c r="H86" s="53" t="str">
        <f t="shared" si="4"/>
        <v/>
      </c>
      <c r="I86" s="38" t="str">
        <f>IF(F86="DQ","0,00%",IF(F86="","0,00%",IF(F86="DNF","0,00%",LOOKUP(H86,Valeurs!$A$4:$A$43,Valeurs!$C$4:$C$43))))</f>
        <v>0,00%</v>
      </c>
      <c r="J86" s="39" t="str">
        <f>IF(F86="DQ","0",IF(F86="","",IF(F86="DNF","0",LOOKUP(H86,Valeurs!$A$4:'Valeurs'!$A$43,Valeurs!$B$4:'Valeurs'!$B$43))))</f>
        <v/>
      </c>
    </row>
    <row r="87" spans="1:10" x14ac:dyDescent="0.2">
      <c r="A87" s="97">
        <f>'Ordre de passage'!D18</f>
        <v>0</v>
      </c>
      <c r="B87" s="106">
        <f>'Ordre de passage'!E18</f>
        <v>0</v>
      </c>
      <c r="C87" s="101"/>
      <c r="D87" s="115"/>
      <c r="E87" s="115"/>
      <c r="F87" s="36" t="str">
        <f t="shared" si="5"/>
        <v/>
      </c>
      <c r="G87" s="28"/>
      <c r="H87" s="53" t="str">
        <f t="shared" si="4"/>
        <v/>
      </c>
      <c r="I87" s="38" t="str">
        <f>IF(F87="DQ","0,00%",IF(F87="","0,00%",IF(F87="DNF","0,00%",LOOKUP(H87,Valeurs!$A$4:$A$43,Valeurs!$C$4:$C$43))))</f>
        <v>0,00%</v>
      </c>
      <c r="J87" s="39" t="str">
        <f>IF(F87="DQ","0",IF(F87="","",IF(F87="DNF","0",LOOKUP(H87,Valeurs!$A$4:'Valeurs'!$A$43,Valeurs!$B$4:'Valeurs'!$B$43))))</f>
        <v/>
      </c>
    </row>
    <row r="88" spans="1:10" hidden="1" x14ac:dyDescent="0.2">
      <c r="A88" s="97">
        <f>'Ordre de passage'!D19</f>
        <v>0</v>
      </c>
      <c r="B88" s="106">
        <f>'Ordre de passage'!E19</f>
        <v>0</v>
      </c>
      <c r="C88" s="101"/>
      <c r="D88" s="116"/>
      <c r="E88" s="116"/>
      <c r="F88" s="36" t="str">
        <f t="shared" si="5"/>
        <v/>
      </c>
      <c r="G88" s="28"/>
      <c r="H88" s="53" t="str">
        <f t="shared" si="4"/>
        <v/>
      </c>
      <c r="I88" s="38" t="str">
        <f>IF(F88="DQ","0,00%",IF(F88="","0,00%",IF(F88="DNF","0,00%",LOOKUP(H88,Valeurs!$A$4:$A$43,Valeurs!$C$4:$C$43))))</f>
        <v>0,00%</v>
      </c>
      <c r="J88" s="39" t="str">
        <f>IF(F88="DQ","0",IF(F88="","",IF(F88="DNF","0",LOOKUP(H88,Valeurs!$A$4:'Valeurs'!$A$43,Valeurs!$B$4:'Valeurs'!$B$43))))</f>
        <v/>
      </c>
    </row>
    <row r="89" spans="1:10" hidden="1" x14ac:dyDescent="0.2">
      <c r="A89" s="97">
        <f>'Ordre de passage'!D26</f>
        <v>0</v>
      </c>
      <c r="B89" s="106">
        <f>'Ordre de passage'!E26</f>
        <v>0</v>
      </c>
      <c r="C89" s="101"/>
      <c r="D89" s="115"/>
      <c r="E89" s="115"/>
      <c r="F89" s="36" t="str">
        <f t="shared" si="5"/>
        <v/>
      </c>
      <c r="G89" s="28"/>
      <c r="H89" s="53" t="str">
        <f t="shared" si="4"/>
        <v/>
      </c>
      <c r="I89" s="38" t="str">
        <f>IF(F89="DQ","0,00%",IF(F89="","0,00%",IF(F89="DNF","0,00%",LOOKUP(H89,Valeurs!$A$4:$A$43,Valeurs!$C$4:$C$43))))</f>
        <v>0,00%</v>
      </c>
      <c r="J89" s="39" t="str">
        <f>IF(F89="DQ","0",IF(F89="","",IF(F89="DNF","0",LOOKUP(H89,Valeurs!$A$4:'Valeurs'!$A$43,Valeurs!$B$4:'Valeurs'!$B$43))))</f>
        <v/>
      </c>
    </row>
    <row r="90" spans="1:10" hidden="1" x14ac:dyDescent="0.2">
      <c r="A90" s="97">
        <f>'Ordre de passage'!D27</f>
        <v>0</v>
      </c>
      <c r="B90" s="106">
        <f>'Ordre de passage'!E27</f>
        <v>0</v>
      </c>
      <c r="C90" s="101"/>
      <c r="D90" s="115"/>
      <c r="E90" s="115"/>
      <c r="F90" s="36" t="str">
        <f t="shared" si="5"/>
        <v/>
      </c>
      <c r="G90" s="28"/>
      <c r="H90" s="53" t="str">
        <f t="shared" si="4"/>
        <v/>
      </c>
      <c r="I90" s="38" t="str">
        <f>IF(F90="DQ","0,00%",IF(F90="","0,00%",IF(F90="DNF","0,00%",LOOKUP(H90,Valeurs!$A$4:$A$43,Valeurs!$C$4:$C$43))))</f>
        <v>0,00%</v>
      </c>
      <c r="J90" s="39" t="str">
        <f>IF(F90="DQ","0",IF(F90="","",IF(F90="DNF","0",LOOKUP(H90,Valeurs!$A$4:'Valeurs'!$A$43,Valeurs!$B$4:'Valeurs'!$B$43))))</f>
        <v/>
      </c>
    </row>
    <row r="91" spans="1:10" hidden="1" x14ac:dyDescent="0.2">
      <c r="A91" s="97">
        <f>'Ordre de passage'!D28</f>
        <v>0</v>
      </c>
      <c r="B91" s="106">
        <f>'Ordre de passage'!E28</f>
        <v>0</v>
      </c>
      <c r="C91" s="101"/>
      <c r="D91" s="115"/>
      <c r="E91" s="115"/>
      <c r="F91" s="36" t="str">
        <f t="shared" si="5"/>
        <v/>
      </c>
      <c r="G91" s="28"/>
      <c r="H91" s="53" t="str">
        <f t="shared" si="4"/>
        <v/>
      </c>
      <c r="I91" s="38" t="str">
        <f>IF(F91="DQ","0,00%",IF(F91="","0,00%",IF(F91="DNF","0,00%",LOOKUP(H91,Valeurs!$A$4:$A$43,Valeurs!$C$4:$C$43))))</f>
        <v>0,00%</v>
      </c>
      <c r="J91" s="39" t="str">
        <f>IF(F91="DQ","0",IF(F91="","",IF(F91="DNF","0",LOOKUP(H91,Valeurs!$A$4:'Valeurs'!$A$43,Valeurs!$B$4:'Valeurs'!$B$43))))</f>
        <v/>
      </c>
    </row>
    <row r="92" spans="1:10" hidden="1" x14ac:dyDescent="0.2">
      <c r="A92" s="97">
        <f>'Ordre de passage'!D29</f>
        <v>0</v>
      </c>
      <c r="B92" s="106">
        <f>'Ordre de passage'!E29</f>
        <v>0</v>
      </c>
      <c r="C92" s="101"/>
      <c r="D92" s="115"/>
      <c r="E92" s="115"/>
      <c r="F92" s="36" t="str">
        <f t="shared" si="5"/>
        <v/>
      </c>
      <c r="G92" s="28"/>
      <c r="H92" s="53" t="str">
        <f t="shared" si="4"/>
        <v/>
      </c>
      <c r="I92" s="38" t="str">
        <f>IF(F92="DQ","0,00%",IF(F92="","0,00%",IF(F92="DNF","0,00%",LOOKUP(H92,Valeurs!$A$4:$A$43,Valeurs!$C$4:$C$43))))</f>
        <v>0,00%</v>
      </c>
      <c r="J92" s="39" t="str">
        <f>IF(F92="DQ","0",IF(F92="","",IF(F92="DNF","0",LOOKUP(H92,Valeurs!$A$4:'Valeurs'!$A$43,Valeurs!$B$4:'Valeurs'!$B$43))))</f>
        <v/>
      </c>
    </row>
    <row r="93" spans="1:10" hidden="1" x14ac:dyDescent="0.2">
      <c r="A93" s="97">
        <f>'Ordre de passage'!D30</f>
        <v>0</v>
      </c>
      <c r="B93" s="106">
        <f>'Ordre de passage'!E30</f>
        <v>0</v>
      </c>
      <c r="C93" s="101"/>
      <c r="D93" s="115"/>
      <c r="E93" s="115"/>
      <c r="F93" s="36" t="str">
        <f t="shared" si="5"/>
        <v/>
      </c>
      <c r="G93" s="28"/>
      <c r="H93" s="53" t="str">
        <f t="shared" si="4"/>
        <v/>
      </c>
      <c r="I93" s="38" t="str">
        <f>IF(F93="DQ","0,00%",IF(F93="","0,00%",IF(F93="DNF","0,00%",LOOKUP(H93,Valeurs!$A$4:$A$43,Valeurs!$C$4:$C$43))))</f>
        <v>0,00%</v>
      </c>
      <c r="J93" s="39" t="str">
        <f>IF(F93="DQ","0",IF(F93="","",IF(F93="DNF","0",LOOKUP(H93,Valeurs!$A$4:'Valeurs'!$A$43,Valeurs!$B$4:'Valeurs'!$B$43))))</f>
        <v/>
      </c>
    </row>
    <row r="94" spans="1:10" hidden="1" x14ac:dyDescent="0.2">
      <c r="A94" s="97">
        <f>'Ordre de passage'!D31</f>
        <v>0</v>
      </c>
      <c r="B94" s="106">
        <f>'Ordre de passage'!E31</f>
        <v>0</v>
      </c>
      <c r="C94" s="101"/>
      <c r="D94" s="115"/>
      <c r="E94" s="115"/>
      <c r="F94" s="36" t="str">
        <f t="shared" si="5"/>
        <v/>
      </c>
      <c r="G94" s="28"/>
      <c r="H94" s="53" t="str">
        <f t="shared" si="4"/>
        <v/>
      </c>
      <c r="I94" s="38" t="str">
        <f>IF(F94="DQ","0,00%",IF(F94="","0,00%",IF(F94="DNF","0,00%",LOOKUP(H94,Valeurs!$A$4:$A$43,Valeurs!$C$4:$C$43))))</f>
        <v>0,00%</v>
      </c>
      <c r="J94" s="39" t="str">
        <f>IF(F94="DQ","0",IF(F94="","",IF(F94="DNF","0",LOOKUP(H94,Valeurs!$A$4:'Valeurs'!$A$43,Valeurs!$B$4:'Valeurs'!$B$43))))</f>
        <v/>
      </c>
    </row>
    <row r="95" spans="1:10" hidden="1" x14ac:dyDescent="0.2">
      <c r="A95" s="97" t="e">
        <f>'Ordre de passage'!#REF!</f>
        <v>#REF!</v>
      </c>
      <c r="B95" s="106" t="e">
        <f>'Ordre de passage'!#REF!</f>
        <v>#REF!</v>
      </c>
      <c r="C95" s="101"/>
      <c r="D95" s="115"/>
      <c r="E95" s="115"/>
      <c r="F95" s="36" t="str">
        <f t="shared" si="5"/>
        <v/>
      </c>
      <c r="G95" s="28"/>
      <c r="H95" s="53" t="str">
        <f t="shared" si="4"/>
        <v/>
      </c>
      <c r="I95" s="38" t="str">
        <f>IF(F95="DQ","0,00%",IF(F95="","0,00%",IF(F95="DNF","0,00%",LOOKUP(H95,Valeurs!$A$4:$A$43,Valeurs!$C$4:$C$43))))</f>
        <v>0,00%</v>
      </c>
      <c r="J95" s="39" t="str">
        <f>IF(F95="DQ","0",IF(F95="","",IF(F95="DNF","0",LOOKUP(H95,Valeurs!$A$4:'Valeurs'!$A$43,Valeurs!$B$4:'Valeurs'!$B$43))))</f>
        <v/>
      </c>
    </row>
    <row r="96" spans="1:10" hidden="1" x14ac:dyDescent="0.2">
      <c r="A96" s="97" t="e">
        <f>'Ordre de passage'!#REF!</f>
        <v>#REF!</v>
      </c>
      <c r="B96" s="106" t="e">
        <f>'Ordre de passage'!#REF!</f>
        <v>#REF!</v>
      </c>
      <c r="C96" s="101"/>
      <c r="D96" s="115"/>
      <c r="E96" s="115"/>
      <c r="F96" s="36" t="str">
        <f t="shared" si="5"/>
        <v/>
      </c>
      <c r="G96" s="28"/>
      <c r="H96" s="53" t="str">
        <f t="shared" si="4"/>
        <v/>
      </c>
      <c r="I96" s="38" t="str">
        <f>IF(F96="DQ","0,00%",IF(F96="","0,00%",IF(F96="DNF","0,00%",LOOKUP(H96,Valeurs!$A$4:$A$43,Valeurs!$C$4:$C$43))))</f>
        <v>0,00%</v>
      </c>
      <c r="J96" s="39" t="str">
        <f>IF(F96="DQ","0",IF(F96="","",IF(F96="DNF","0",LOOKUP(H96,Valeurs!$A$4:'Valeurs'!$A$43,Valeurs!$B$4:'Valeurs'!$B$43))))</f>
        <v/>
      </c>
    </row>
    <row r="97" spans="1:24" hidden="1" x14ac:dyDescent="0.2">
      <c r="A97" s="97" t="e">
        <f>'Ordre de passage'!#REF!</f>
        <v>#REF!</v>
      </c>
      <c r="B97" s="106" t="e">
        <f>'Ordre de passage'!#REF!</f>
        <v>#REF!</v>
      </c>
      <c r="C97" s="101"/>
      <c r="D97" s="115"/>
      <c r="E97" s="115"/>
      <c r="F97" s="36" t="str">
        <f t="shared" si="5"/>
        <v/>
      </c>
      <c r="G97" s="28"/>
      <c r="H97" s="53" t="str">
        <f t="shared" si="4"/>
        <v/>
      </c>
      <c r="I97" s="38" t="str">
        <f>IF(F97="DQ","0,00%",IF(F97="","0,00%",IF(F97="DNF","0,00%",LOOKUP(H97,Valeurs!$A$4:$A$43,Valeurs!$C$4:$C$43))))</f>
        <v>0,00%</v>
      </c>
      <c r="J97" s="39" t="str">
        <f>IF(F97="DQ","0",IF(F97="","",IF(F97="DNF","0",LOOKUP(H97,Valeurs!$A$4:'Valeurs'!$A$43,Valeurs!$B$4:'Valeurs'!$B$43))))</f>
        <v/>
      </c>
    </row>
    <row r="98" spans="1:24" hidden="1" x14ac:dyDescent="0.2">
      <c r="A98" s="97" t="e">
        <f>'Ordre de passage'!#REF!</f>
        <v>#REF!</v>
      </c>
      <c r="B98" s="106" t="e">
        <f>'Ordre de passage'!#REF!</f>
        <v>#REF!</v>
      </c>
      <c r="C98" s="101"/>
      <c r="D98" s="115"/>
      <c r="E98" s="115"/>
      <c r="F98" s="36" t="str">
        <f t="shared" si="5"/>
        <v/>
      </c>
      <c r="G98" s="28"/>
      <c r="H98" s="53" t="str">
        <f t="shared" si="4"/>
        <v/>
      </c>
      <c r="I98" s="38" t="str">
        <f>IF(F98="DQ","0,00%",IF(F98="","0,00%",IF(F98="DNF","0,00%",LOOKUP(H98,Valeurs!$A$4:$A$43,Valeurs!$C$4:$C$43))))</f>
        <v>0,00%</v>
      </c>
      <c r="J98" s="39" t="str">
        <f>IF(F98="DQ","0",IF(F98="","",IF(F98="DNF","0",LOOKUP(H98,Valeurs!$A$4:'Valeurs'!$A$43,Valeurs!$B$4:'Valeurs'!$B$43))))</f>
        <v/>
      </c>
    </row>
    <row r="99" spans="1:24" hidden="1" x14ac:dyDescent="0.2">
      <c r="A99" s="97" t="e">
        <f>'Ordre de passage'!#REF!</f>
        <v>#REF!</v>
      </c>
      <c r="B99" s="106" t="e">
        <f>'Ordre de passage'!#REF!</f>
        <v>#REF!</v>
      </c>
      <c r="C99" s="101"/>
      <c r="D99" s="115"/>
      <c r="E99" s="115"/>
      <c r="F99" s="36" t="str">
        <f t="shared" si="5"/>
        <v/>
      </c>
      <c r="G99" s="28"/>
      <c r="H99" s="53" t="str">
        <f t="shared" si="4"/>
        <v/>
      </c>
      <c r="I99" s="38" t="str">
        <f>IF(F99="DQ","0,00%",IF(F99="","0,00%",IF(F99="DNF","0,00%",LOOKUP(H99,Valeurs!$A$4:$A$43,Valeurs!$C$4:$C$43))))</f>
        <v>0,00%</v>
      </c>
      <c r="J99" s="39" t="str">
        <f>IF(F99="DQ","0",IF(F99="","",IF(F99="DNF","0",LOOKUP(H99,Valeurs!$A$4:'Valeurs'!$A$43,Valeurs!$B$4:'Valeurs'!$B$43))))</f>
        <v/>
      </c>
    </row>
    <row r="100" spans="1:24" hidden="1" x14ac:dyDescent="0.2">
      <c r="A100" s="97" t="e">
        <f>'Ordre de passage'!#REF!</f>
        <v>#REF!</v>
      </c>
      <c r="B100" s="106" t="e">
        <f>'Ordre de passage'!#REF!</f>
        <v>#REF!</v>
      </c>
      <c r="C100" s="101"/>
      <c r="D100" s="115"/>
      <c r="E100" s="115"/>
      <c r="F100" s="36" t="str">
        <f t="shared" si="5"/>
        <v/>
      </c>
      <c r="G100" s="28"/>
      <c r="H100" s="53" t="str">
        <f t="shared" si="4"/>
        <v/>
      </c>
      <c r="I100" s="38" t="str">
        <f>IF(F100="DQ","0,00%",IF(F100="","0,00%",IF(F100="DNF","0,00%",LOOKUP(H100,Valeurs!$A$4:$A$43,Valeurs!$C$4:$C$43))))</f>
        <v>0,00%</v>
      </c>
      <c r="J100" s="39" t="str">
        <f>IF(F100="DQ","0",IF(F100="","",IF(F100="DNF","0",LOOKUP(H100,Valeurs!$A$4:'Valeurs'!$A$43,Valeurs!$B$4:'Valeurs'!$B$43))))</f>
        <v/>
      </c>
    </row>
    <row r="101" spans="1:24" hidden="1" x14ac:dyDescent="0.2">
      <c r="A101" s="97" t="e">
        <f>'Ordre de passage'!#REF!</f>
        <v>#REF!</v>
      </c>
      <c r="B101" s="106" t="e">
        <f>'Ordre de passage'!#REF!</f>
        <v>#REF!</v>
      </c>
      <c r="C101" s="101"/>
      <c r="D101" s="115"/>
      <c r="E101" s="115"/>
      <c r="F101" s="36" t="str">
        <f t="shared" si="5"/>
        <v/>
      </c>
      <c r="G101" s="28"/>
      <c r="H101" s="53" t="str">
        <f t="shared" si="4"/>
        <v/>
      </c>
      <c r="I101" s="38" t="str">
        <f>IF(F101="DQ","0,00%",IF(F101="","0,00%",IF(F101="DNF","0,00%",LOOKUP(H101,Valeurs!$A$4:$A$43,Valeurs!$C$4:$C$43))))</f>
        <v>0,00%</v>
      </c>
      <c r="J101" s="39" t="str">
        <f>IF(F101="DQ","0",IF(F101="","",IF(F101="DNF","0",LOOKUP(H101,Valeurs!$A$4:'Valeurs'!$A$43,Valeurs!$B$4:'Valeurs'!$B$43))))</f>
        <v/>
      </c>
      <c r="O101" s="31" t="s">
        <v>29</v>
      </c>
    </row>
    <row r="102" spans="1:24" ht="13.5" hidden="1" thickBot="1" x14ac:dyDescent="0.25">
      <c r="A102" s="98" t="e">
        <f>'Ordre de passage'!#REF!</f>
        <v>#REF!</v>
      </c>
      <c r="B102" s="107" t="e">
        <f>'Ordre de passage'!#REF!</f>
        <v>#REF!</v>
      </c>
      <c r="C102" s="139"/>
      <c r="D102" s="117"/>
      <c r="E102" s="117"/>
      <c r="F102" s="43" t="str">
        <f t="shared" si="5"/>
        <v/>
      </c>
      <c r="G102" s="30"/>
      <c r="H102" s="54" t="str">
        <f t="shared" si="4"/>
        <v/>
      </c>
      <c r="I102" s="41" t="str">
        <f>IF(F102="DQ","0,00%",IF(F102="","0,00%",IF(F102="DNF","0,00%",LOOKUP(H102,Valeurs!$A$4:$A$43,Valeurs!$C$4:$C$43))))</f>
        <v>0,00%</v>
      </c>
      <c r="J102" s="42" t="str">
        <f>IF(F102="DQ","0",IF(F102="","",IF(F102="DNF","0",LOOKUP(H102,Valeurs!$A$4:'Valeurs'!$A$43,Valeurs!$B$4:'Valeurs'!$B$43))))</f>
        <v/>
      </c>
    </row>
    <row r="103" spans="1:24" ht="13.5" thickBot="1" x14ac:dyDescent="0.25"/>
    <row r="104" spans="1:24" ht="18" x14ac:dyDescent="0.25">
      <c r="A104" s="469" t="s">
        <v>101</v>
      </c>
      <c r="B104" s="470"/>
      <c r="C104" s="470"/>
      <c r="D104" s="470"/>
      <c r="E104" s="470"/>
      <c r="F104" s="470"/>
      <c r="G104" s="470"/>
      <c r="H104" s="470"/>
      <c r="I104" s="470"/>
      <c r="J104" s="470"/>
      <c r="K104" s="470"/>
      <c r="L104" s="470"/>
      <c r="M104" s="470"/>
      <c r="N104" s="470"/>
      <c r="O104" s="470"/>
      <c r="P104" s="470"/>
      <c r="Q104" s="470"/>
      <c r="R104" s="470"/>
      <c r="S104" s="470"/>
      <c r="T104" s="470"/>
      <c r="U104" s="470"/>
      <c r="V104" s="470"/>
      <c r="W104" s="470"/>
      <c r="X104" s="471"/>
    </row>
    <row r="105" spans="1:24" ht="27" thickBot="1" x14ac:dyDescent="0.25">
      <c r="A105" s="472" t="s">
        <v>25</v>
      </c>
      <c r="B105" s="473"/>
      <c r="C105" s="473"/>
      <c r="D105" s="473"/>
      <c r="E105" s="473"/>
      <c r="F105" s="473"/>
      <c r="G105" s="473"/>
      <c r="H105" s="473"/>
      <c r="I105" s="473"/>
      <c r="J105" s="473"/>
      <c r="K105" s="473"/>
      <c r="L105" s="473"/>
      <c r="M105" s="473"/>
      <c r="N105" s="473"/>
      <c r="O105" s="473"/>
      <c r="P105" s="473"/>
      <c r="Q105" s="473"/>
      <c r="R105" s="473"/>
      <c r="S105" s="473"/>
      <c r="T105" s="473"/>
      <c r="U105" s="473"/>
      <c r="V105" s="473"/>
      <c r="W105" s="473"/>
      <c r="X105" s="474"/>
    </row>
    <row r="106" spans="1:24" ht="15.95" customHeight="1" thickBot="1" x14ac:dyDescent="0.25">
      <c r="A106" s="465" t="s">
        <v>18</v>
      </c>
      <c r="B106" s="465" t="s">
        <v>22</v>
      </c>
      <c r="C106" s="455"/>
      <c r="D106" s="465" t="s">
        <v>5</v>
      </c>
      <c r="E106" s="465" t="s">
        <v>15</v>
      </c>
      <c r="F106" s="465" t="s">
        <v>1</v>
      </c>
      <c r="G106" s="467"/>
      <c r="H106" s="379" t="s">
        <v>0</v>
      </c>
      <c r="I106" s="503" t="s">
        <v>124</v>
      </c>
      <c r="J106" s="504"/>
      <c r="K106" s="502" t="s">
        <v>85</v>
      </c>
      <c r="L106" s="502"/>
      <c r="M106" s="502" t="s">
        <v>87</v>
      </c>
      <c r="N106" s="502"/>
      <c r="O106" s="502" t="s">
        <v>125</v>
      </c>
      <c r="P106" s="502"/>
      <c r="Q106" s="502" t="s">
        <v>6</v>
      </c>
      <c r="R106" s="502"/>
      <c r="S106" s="464"/>
      <c r="T106" s="464"/>
      <c r="U106" s="464"/>
      <c r="V106" s="464"/>
      <c r="W106" s="457"/>
      <c r="X106" s="457"/>
    </row>
    <row r="107" spans="1:24" ht="13.5" thickBot="1" x14ac:dyDescent="0.25">
      <c r="A107" s="466"/>
      <c r="B107" s="466"/>
      <c r="C107" s="456"/>
      <c r="D107" s="466"/>
      <c r="E107" s="466"/>
      <c r="F107" s="466"/>
      <c r="G107" s="468"/>
      <c r="H107" s="379">
        <f>SUM(I107,K107,M107,O107,Q10,W107,Q107,S107,U107)</f>
        <v>322</v>
      </c>
      <c r="I107" s="125">
        <v>87.5</v>
      </c>
      <c r="J107" s="392" t="s">
        <v>5</v>
      </c>
      <c r="K107" s="125">
        <v>72</v>
      </c>
      <c r="L107" s="392" t="s">
        <v>5</v>
      </c>
      <c r="M107" s="125">
        <v>62.5</v>
      </c>
      <c r="N107" s="392" t="s">
        <v>5</v>
      </c>
      <c r="O107" s="125">
        <v>50</v>
      </c>
      <c r="P107" s="392" t="s">
        <v>5</v>
      </c>
      <c r="Q107" s="125">
        <v>50</v>
      </c>
      <c r="R107" s="392" t="s">
        <v>5</v>
      </c>
      <c r="S107" s="365">
        <v>0</v>
      </c>
      <c r="T107" s="386" t="s">
        <v>5</v>
      </c>
      <c r="U107" s="365">
        <v>0</v>
      </c>
      <c r="V107" s="386" t="s">
        <v>5</v>
      </c>
      <c r="W107" s="365">
        <v>0</v>
      </c>
      <c r="X107" s="386" t="s">
        <v>5</v>
      </c>
    </row>
    <row r="108" spans="1:24" x14ac:dyDescent="0.2">
      <c r="A108" s="108" t="str">
        <f>'Ordre de passage'!D4</f>
        <v>Dam'eauclès</v>
      </c>
      <c r="B108" s="268" t="str">
        <f>'Ordre de passage'!E4</f>
        <v>Olivier Legault</v>
      </c>
      <c r="C108" s="35"/>
      <c r="D108" s="95">
        <f>IF(H108="","",RANK(H108,$H$108:$H$137))</f>
        <v>11</v>
      </c>
      <c r="E108" s="55">
        <f>IF(H108="","",LOOKUP(D108,Valeurs!$D$4:'Valeurs'!$D$43,Valeurs!$E$4:'Valeurs'!$E$43))</f>
        <v>6</v>
      </c>
      <c r="F108" s="56">
        <f>IF(D108="","0,00%",LOOKUP(D108,Valeurs!$D$4:$D$43,Valeurs!$F$4:$F$43))</f>
        <v>0.06</v>
      </c>
      <c r="G108" s="142"/>
      <c r="H108" s="252">
        <f>IF(I108="","",SUM(I108,K108,M108,O108,U108,W108,Q108,S108))</f>
        <v>125.5</v>
      </c>
      <c r="I108" s="126">
        <v>31.5</v>
      </c>
      <c r="J108" s="91">
        <f t="shared" ref="J108:J137" si="6">IF(I108="","",RANK(I108,$I$108:$I$137))</f>
        <v>11</v>
      </c>
      <c r="K108" s="126">
        <v>30</v>
      </c>
      <c r="L108" s="60">
        <f t="shared" ref="L108:L137" si="7">IF(K108="","",RANK(K108,$K$108:$K$137))</f>
        <v>11</v>
      </c>
      <c r="M108" s="126">
        <v>25</v>
      </c>
      <c r="N108" s="60">
        <f t="shared" ref="N108:N137" si="8">IF(M108="","",RANK(M108,$M$108:$M$137))</f>
        <v>10</v>
      </c>
      <c r="O108" s="126">
        <v>0</v>
      </c>
      <c r="P108" s="60">
        <f t="shared" ref="P108:P137" si="9">IF(O108="","",RANK(O108,$O$108:$O$137))</f>
        <v>4</v>
      </c>
      <c r="Q108" s="126">
        <v>39</v>
      </c>
      <c r="R108" s="60">
        <f>IF(Q108="","",RANK(Q108,$Q$108:$Q$137))</f>
        <v>3</v>
      </c>
      <c r="S108" s="367">
        <v>0</v>
      </c>
      <c r="T108" s="368">
        <f>IF(S108="","",RANK(S108,$S$108:$S$137))</f>
        <v>1</v>
      </c>
      <c r="U108" s="367">
        <v>0</v>
      </c>
      <c r="V108" s="368">
        <f t="shared" ref="V108:V137" si="10">IF(U108="","",RANK(U108,$U$108:$U$137))</f>
        <v>1</v>
      </c>
      <c r="W108" s="387">
        <v>0</v>
      </c>
      <c r="X108" s="388">
        <f t="shared" ref="X108:X137" si="11">IF(W108="","",RANK(W108,$W$108:$W$137))</f>
        <v>1</v>
      </c>
    </row>
    <row r="109" spans="1:24" x14ac:dyDescent="0.2">
      <c r="A109" s="146" t="str">
        <f>'Ordre de passage'!D5</f>
        <v>30Deux</v>
      </c>
      <c r="B109" s="269" t="str">
        <f>'Ordre de passage'!E5</f>
        <v>Annie-Pier Bell</v>
      </c>
      <c r="C109" s="33"/>
      <c r="D109" s="95">
        <f t="shared" ref="D109:D137" si="12">IF(H109="","",RANK(H109,$H$108:$H$137))</f>
        <v>3</v>
      </c>
      <c r="E109" s="55">
        <f>IF(H109="","",LOOKUP(D109,Valeurs!$D$4:'Valeurs'!$D$43,Valeurs!$E$4:'Valeurs'!$E$43))</f>
        <v>16</v>
      </c>
      <c r="F109" s="56">
        <f>IF(D109="","0,00%",LOOKUP(D109,Valeurs!$D$4:$D$43,Valeurs!$F$4:$F$43))</f>
        <v>0.16000000000000003</v>
      </c>
      <c r="G109" s="142"/>
      <c r="H109" s="252">
        <f t="shared" ref="H109:H137" si="13">IF(I109="","",SUM(I109,K109,M109,O109,U109,W109,Q109,S109))</f>
        <v>214.75</v>
      </c>
      <c r="I109" s="127">
        <v>72.25</v>
      </c>
      <c r="J109" s="92">
        <f t="shared" si="6"/>
        <v>4</v>
      </c>
      <c r="K109" s="127">
        <v>49.5</v>
      </c>
      <c r="L109" s="62">
        <f t="shared" si="7"/>
        <v>7</v>
      </c>
      <c r="M109" s="127">
        <v>35</v>
      </c>
      <c r="N109" s="62">
        <f t="shared" si="8"/>
        <v>6</v>
      </c>
      <c r="O109" s="127">
        <v>27</v>
      </c>
      <c r="P109" s="62">
        <f t="shared" si="9"/>
        <v>2</v>
      </c>
      <c r="Q109" s="127">
        <v>31</v>
      </c>
      <c r="R109" s="62">
        <f t="shared" ref="R109:R137" si="14">IF(Q109="","",RANK(Q109,$Q$108:$Q$137))</f>
        <v>9</v>
      </c>
      <c r="S109" s="391">
        <v>0</v>
      </c>
      <c r="T109" s="371">
        <f t="shared" ref="T109:T136" si="15">IF(S109="","",RANK(S109,$S$108:$S$137))</f>
        <v>1</v>
      </c>
      <c r="U109" s="370">
        <v>0</v>
      </c>
      <c r="V109" s="371">
        <f t="shared" si="10"/>
        <v>1</v>
      </c>
      <c r="W109" s="372">
        <v>0</v>
      </c>
      <c r="X109" s="388">
        <f t="shared" si="11"/>
        <v>1</v>
      </c>
    </row>
    <row r="110" spans="1:24" x14ac:dyDescent="0.2">
      <c r="A110" s="146" t="str">
        <f>'Ordre de passage'!D6</f>
        <v>Narval</v>
      </c>
      <c r="B110" s="269" t="str">
        <f>'Ordre de passage'!E6</f>
        <v>Gabrielle Potvin</v>
      </c>
      <c r="C110" s="33"/>
      <c r="D110" s="95">
        <f t="shared" si="12"/>
        <v>10</v>
      </c>
      <c r="E110" s="55">
        <f>IF(H110="","",LOOKUP(D110,Valeurs!$D$4:'Valeurs'!$D$43,Valeurs!$E$4:'Valeurs'!$E$43))</f>
        <v>7</v>
      </c>
      <c r="F110" s="56">
        <f>IF(D110="","0,00%",LOOKUP(D110,Valeurs!$D$4:$D$43,Valeurs!$F$4:$F$43))</f>
        <v>6.9999999999999993E-2</v>
      </c>
      <c r="G110" s="142"/>
      <c r="H110" s="252">
        <f t="shared" si="13"/>
        <v>167.75</v>
      </c>
      <c r="I110" s="127">
        <v>43.75</v>
      </c>
      <c r="J110" s="92">
        <f t="shared" si="6"/>
        <v>10</v>
      </c>
      <c r="K110" s="127">
        <v>63</v>
      </c>
      <c r="L110" s="62">
        <f t="shared" si="7"/>
        <v>1</v>
      </c>
      <c r="M110" s="127">
        <v>15</v>
      </c>
      <c r="N110" s="62">
        <f t="shared" si="8"/>
        <v>11</v>
      </c>
      <c r="O110" s="127">
        <v>22</v>
      </c>
      <c r="P110" s="62">
        <f t="shared" si="9"/>
        <v>3</v>
      </c>
      <c r="Q110" s="127">
        <v>24</v>
      </c>
      <c r="R110" s="62">
        <f t="shared" si="14"/>
        <v>11</v>
      </c>
      <c r="S110" s="370">
        <v>0</v>
      </c>
      <c r="T110" s="371">
        <f t="shared" si="15"/>
        <v>1</v>
      </c>
      <c r="U110" s="370">
        <v>0</v>
      </c>
      <c r="V110" s="371">
        <f t="shared" si="10"/>
        <v>1</v>
      </c>
      <c r="W110" s="372">
        <v>0</v>
      </c>
      <c r="X110" s="388">
        <f t="shared" si="11"/>
        <v>1</v>
      </c>
    </row>
    <row r="111" spans="1:24" x14ac:dyDescent="0.2">
      <c r="A111" s="146" t="str">
        <f>'Ordre de passage'!D7</f>
        <v>CAEM</v>
      </c>
      <c r="B111" s="269" t="str">
        <f>'Ordre de passage'!E7</f>
        <v>Emmy Mastrovito</v>
      </c>
      <c r="C111" s="33"/>
      <c r="D111" s="95">
        <f t="shared" si="12"/>
        <v>7</v>
      </c>
      <c r="E111" s="55">
        <f>IF(H111="","",LOOKUP(D111,Valeurs!$D$4:'Valeurs'!$D$43,Valeurs!$E$4:'Valeurs'!$E$43))</f>
        <v>11</v>
      </c>
      <c r="F111" s="56">
        <f>IF(D111="","0,00%",LOOKUP(D111,Valeurs!$D$4:$D$43,Valeurs!$F$4:$F$43))</f>
        <v>0.11000000000000001</v>
      </c>
      <c r="G111" s="142"/>
      <c r="H111" s="252">
        <f t="shared" si="13"/>
        <v>180.25</v>
      </c>
      <c r="I111" s="127">
        <v>59.5</v>
      </c>
      <c r="J111" s="92">
        <f t="shared" si="6"/>
        <v>7</v>
      </c>
      <c r="K111" s="127">
        <v>31.5</v>
      </c>
      <c r="L111" s="62">
        <f t="shared" si="7"/>
        <v>10</v>
      </c>
      <c r="M111" s="127">
        <v>28.75</v>
      </c>
      <c r="N111" s="62">
        <f t="shared" si="8"/>
        <v>9</v>
      </c>
      <c r="O111" s="127">
        <v>32.5</v>
      </c>
      <c r="P111" s="62">
        <f t="shared" si="9"/>
        <v>1</v>
      </c>
      <c r="Q111" s="127">
        <v>28</v>
      </c>
      <c r="R111" s="62">
        <f t="shared" si="14"/>
        <v>10</v>
      </c>
      <c r="S111" s="370">
        <v>0</v>
      </c>
      <c r="T111" s="371">
        <f t="shared" si="15"/>
        <v>1</v>
      </c>
      <c r="U111" s="370">
        <v>0</v>
      </c>
      <c r="V111" s="371">
        <f t="shared" si="10"/>
        <v>1</v>
      </c>
      <c r="W111" s="372">
        <v>0</v>
      </c>
      <c r="X111" s="388">
        <f t="shared" si="11"/>
        <v>1</v>
      </c>
    </row>
    <row r="112" spans="1:24" x14ac:dyDescent="0.2">
      <c r="A112" s="146" t="str">
        <f>'Ordre de passage'!D8</f>
        <v>CSRN</v>
      </c>
      <c r="B112" s="269" t="str">
        <f>'Ordre de passage'!E8</f>
        <v>Zoé Martin</v>
      </c>
      <c r="C112" s="33"/>
      <c r="D112" s="95">
        <f t="shared" si="12"/>
        <v>6</v>
      </c>
      <c r="E112" s="55">
        <f>IF(H112="","",LOOKUP(D112,Valeurs!$D$4:'Valeurs'!$D$43,Valeurs!$E$4:'Valeurs'!$E$43))</f>
        <v>12</v>
      </c>
      <c r="F112" s="56">
        <f>IF(D112="","0,00%",LOOKUP(D112,Valeurs!$D$4:$D$43,Valeurs!$F$4:$F$43))</f>
        <v>0.12</v>
      </c>
      <c r="G112" s="142"/>
      <c r="H112" s="252">
        <f t="shared" si="13"/>
        <v>187.25</v>
      </c>
      <c r="I112" s="127">
        <v>68.25</v>
      </c>
      <c r="J112" s="92">
        <f t="shared" si="6"/>
        <v>6</v>
      </c>
      <c r="K112" s="127">
        <v>54</v>
      </c>
      <c r="L112" s="62">
        <f t="shared" si="7"/>
        <v>5</v>
      </c>
      <c r="M112" s="127">
        <v>30</v>
      </c>
      <c r="N112" s="62">
        <f t="shared" si="8"/>
        <v>8</v>
      </c>
      <c r="O112" s="127">
        <v>0</v>
      </c>
      <c r="P112" s="62">
        <f t="shared" si="9"/>
        <v>4</v>
      </c>
      <c r="Q112" s="127">
        <v>35</v>
      </c>
      <c r="R112" s="62">
        <f t="shared" si="14"/>
        <v>4</v>
      </c>
      <c r="S112" s="370">
        <v>0</v>
      </c>
      <c r="T112" s="371">
        <f t="shared" si="15"/>
        <v>1</v>
      </c>
      <c r="U112" s="370">
        <v>0</v>
      </c>
      <c r="V112" s="371">
        <f t="shared" si="10"/>
        <v>1</v>
      </c>
      <c r="W112" s="372">
        <v>0</v>
      </c>
      <c r="X112" s="388">
        <f t="shared" si="11"/>
        <v>1</v>
      </c>
    </row>
    <row r="113" spans="1:24" x14ac:dyDescent="0.2">
      <c r="A113" s="146" t="str">
        <f>'Ordre de passage'!D9</f>
        <v>CSRN</v>
      </c>
      <c r="B113" s="269" t="str">
        <f>'Ordre de passage'!E9</f>
        <v>Justin Gauthier</v>
      </c>
      <c r="C113" s="33"/>
      <c r="D113" s="95">
        <f t="shared" si="12"/>
        <v>1</v>
      </c>
      <c r="E113" s="55">
        <f>IF(H113="","",LOOKUP(D113,Valeurs!$D$4:'Valeurs'!$D$43,Valeurs!$E$4:'Valeurs'!$E$43))</f>
        <v>20</v>
      </c>
      <c r="F113" s="56">
        <f>IF(D113="","0,00%",LOOKUP(D113,Valeurs!$D$4:$D$43,Valeurs!$F$4:$F$43))</f>
        <v>0.2</v>
      </c>
      <c r="G113" s="142"/>
      <c r="H113" s="252">
        <f t="shared" si="13"/>
        <v>224</v>
      </c>
      <c r="I113" s="127">
        <v>75.25</v>
      </c>
      <c r="J113" s="92">
        <f t="shared" si="6"/>
        <v>1</v>
      </c>
      <c r="K113" s="127">
        <v>63</v>
      </c>
      <c r="L113" s="62">
        <f t="shared" si="7"/>
        <v>1</v>
      </c>
      <c r="M113" s="127">
        <v>43.75</v>
      </c>
      <c r="N113" s="62">
        <f t="shared" si="8"/>
        <v>2</v>
      </c>
      <c r="O113" s="127">
        <v>0</v>
      </c>
      <c r="P113" s="62">
        <f t="shared" si="9"/>
        <v>4</v>
      </c>
      <c r="Q113" s="127">
        <v>42</v>
      </c>
      <c r="R113" s="62">
        <f t="shared" si="14"/>
        <v>1</v>
      </c>
      <c r="S113" s="370">
        <v>0</v>
      </c>
      <c r="T113" s="371">
        <f t="shared" si="15"/>
        <v>1</v>
      </c>
      <c r="U113" s="370">
        <v>0</v>
      </c>
      <c r="V113" s="371">
        <f t="shared" si="10"/>
        <v>1</v>
      </c>
      <c r="W113" s="372">
        <v>0</v>
      </c>
      <c r="X113" s="388">
        <f t="shared" si="11"/>
        <v>1</v>
      </c>
    </row>
    <row r="114" spans="1:24" x14ac:dyDescent="0.2">
      <c r="A114" s="146" t="str">
        <f>'Ordre de passage'!D10</f>
        <v>CSRN</v>
      </c>
      <c r="B114" s="269" t="str">
        <f>'Ordre de passage'!E10</f>
        <v>Samya Chakir</v>
      </c>
      <c r="C114" s="33"/>
      <c r="D114" s="95">
        <f t="shared" si="12"/>
        <v>2</v>
      </c>
      <c r="E114" s="55">
        <f>IF(H114="","",LOOKUP(D114,Valeurs!$D$4:'Valeurs'!$D$43,Valeurs!$E$4:'Valeurs'!$E$43))</f>
        <v>18</v>
      </c>
      <c r="F114" s="56">
        <f>IF(D114="","0,00%",LOOKUP(D114,Valeurs!$D$4:$D$43,Valeurs!$F$4:$F$43))</f>
        <v>0.18000000000000002</v>
      </c>
      <c r="G114" s="142"/>
      <c r="H114" s="252">
        <f t="shared" si="13"/>
        <v>220.5</v>
      </c>
      <c r="I114" s="127">
        <v>75.25</v>
      </c>
      <c r="J114" s="92">
        <f t="shared" si="6"/>
        <v>1</v>
      </c>
      <c r="K114" s="127">
        <v>57</v>
      </c>
      <c r="L114" s="62">
        <f t="shared" si="7"/>
        <v>3</v>
      </c>
      <c r="M114" s="127">
        <v>46.25</v>
      </c>
      <c r="N114" s="62">
        <f t="shared" si="8"/>
        <v>1</v>
      </c>
      <c r="O114" s="127">
        <v>0</v>
      </c>
      <c r="P114" s="62">
        <f t="shared" si="9"/>
        <v>4</v>
      </c>
      <c r="Q114" s="127">
        <v>42</v>
      </c>
      <c r="R114" s="62">
        <f t="shared" si="14"/>
        <v>1</v>
      </c>
      <c r="S114" s="370">
        <v>0</v>
      </c>
      <c r="T114" s="371">
        <f t="shared" si="15"/>
        <v>1</v>
      </c>
      <c r="U114" s="370">
        <v>0</v>
      </c>
      <c r="V114" s="371">
        <f t="shared" si="10"/>
        <v>1</v>
      </c>
      <c r="W114" s="372">
        <v>0</v>
      </c>
      <c r="X114" s="388">
        <f t="shared" si="11"/>
        <v>1</v>
      </c>
    </row>
    <row r="115" spans="1:24" x14ac:dyDescent="0.2">
      <c r="A115" s="146" t="str">
        <f>'Ordre de passage'!D11</f>
        <v>CSRN</v>
      </c>
      <c r="B115" s="269" t="str">
        <f>'Ordre de passage'!E11</f>
        <v>Gabrielle thibodeau</v>
      </c>
      <c r="C115" s="33"/>
      <c r="D115" s="95">
        <f t="shared" si="12"/>
        <v>5</v>
      </c>
      <c r="E115" s="55">
        <f>IF(H115="","",LOOKUP(D115,Valeurs!$D$4:'Valeurs'!$D$43,Valeurs!$E$4:'Valeurs'!$E$43))</f>
        <v>13</v>
      </c>
      <c r="F115" s="56">
        <f>IF(D115="","0,00%",LOOKUP(D115,Valeurs!$D$4:$D$43,Valeurs!$F$4:$F$43))</f>
        <v>0.13</v>
      </c>
      <c r="G115" s="142"/>
      <c r="H115" s="252">
        <f t="shared" si="13"/>
        <v>193.25</v>
      </c>
      <c r="I115" s="127">
        <v>71.75</v>
      </c>
      <c r="J115" s="92">
        <f t="shared" si="6"/>
        <v>5</v>
      </c>
      <c r="K115" s="127">
        <v>51</v>
      </c>
      <c r="L115" s="62">
        <f t="shared" si="7"/>
        <v>6</v>
      </c>
      <c r="M115" s="127">
        <v>37.5</v>
      </c>
      <c r="N115" s="62">
        <f t="shared" si="8"/>
        <v>5</v>
      </c>
      <c r="O115" s="127">
        <v>0</v>
      </c>
      <c r="P115" s="62">
        <f t="shared" si="9"/>
        <v>4</v>
      </c>
      <c r="Q115" s="127">
        <v>33</v>
      </c>
      <c r="R115" s="62">
        <f t="shared" si="14"/>
        <v>7</v>
      </c>
      <c r="S115" s="370">
        <v>0</v>
      </c>
      <c r="T115" s="371">
        <f t="shared" si="15"/>
        <v>1</v>
      </c>
      <c r="U115" s="370">
        <v>0</v>
      </c>
      <c r="V115" s="371">
        <f t="shared" si="10"/>
        <v>1</v>
      </c>
      <c r="W115" s="372">
        <v>0</v>
      </c>
      <c r="X115" s="388">
        <f t="shared" si="11"/>
        <v>1</v>
      </c>
    </row>
    <row r="116" spans="1:24" x14ac:dyDescent="0.2">
      <c r="A116" s="146" t="str">
        <f>'Ordre de passage'!D12</f>
        <v>SSSL</v>
      </c>
      <c r="B116" s="269" t="str">
        <f>'Ordre de passage'!E12</f>
        <v>Etienne Roy</v>
      </c>
      <c r="C116" s="33"/>
      <c r="D116" s="95">
        <f t="shared" si="12"/>
        <v>8</v>
      </c>
      <c r="E116" s="55">
        <f>IF(H116="","",LOOKUP(D116,Valeurs!$D$4:'Valeurs'!$D$43,Valeurs!$E$4:'Valeurs'!$E$43))</f>
        <v>10</v>
      </c>
      <c r="F116" s="56">
        <f>IF(D116="","0,00%",LOOKUP(D116,Valeurs!$D$4:$D$43,Valeurs!$F$4:$F$43))</f>
        <v>0.1</v>
      </c>
      <c r="G116" s="142"/>
      <c r="H116" s="252">
        <f t="shared" si="13"/>
        <v>174.25</v>
      </c>
      <c r="I116" s="127">
        <v>57.75</v>
      </c>
      <c r="J116" s="92">
        <f t="shared" si="6"/>
        <v>8</v>
      </c>
      <c r="K116" s="127">
        <v>49.5</v>
      </c>
      <c r="L116" s="62">
        <f t="shared" si="7"/>
        <v>7</v>
      </c>
      <c r="M116" s="127">
        <v>35</v>
      </c>
      <c r="N116" s="62">
        <f t="shared" si="8"/>
        <v>6</v>
      </c>
      <c r="O116" s="127">
        <v>0</v>
      </c>
      <c r="P116" s="62">
        <f t="shared" si="9"/>
        <v>4</v>
      </c>
      <c r="Q116" s="127">
        <v>32</v>
      </c>
      <c r="R116" s="62">
        <f t="shared" si="14"/>
        <v>8</v>
      </c>
      <c r="S116" s="370">
        <v>0</v>
      </c>
      <c r="T116" s="371">
        <f t="shared" si="15"/>
        <v>1</v>
      </c>
      <c r="U116" s="370">
        <v>0</v>
      </c>
      <c r="V116" s="371">
        <f t="shared" si="10"/>
        <v>1</v>
      </c>
      <c r="W116" s="372">
        <v>0</v>
      </c>
      <c r="X116" s="388">
        <f t="shared" si="11"/>
        <v>1</v>
      </c>
    </row>
    <row r="117" spans="1:24" x14ac:dyDescent="0.2">
      <c r="A117" s="146" t="str">
        <f>'Ordre de passage'!D13</f>
        <v>SSSL</v>
      </c>
      <c r="B117" s="269" t="str">
        <f>'Ordre de passage'!E13</f>
        <v>Jacob Morneau</v>
      </c>
      <c r="C117" s="33"/>
      <c r="D117" s="95">
        <f t="shared" si="12"/>
        <v>9</v>
      </c>
      <c r="E117" s="55">
        <f>IF(H117="","",LOOKUP(D117,Valeurs!$D$4:'Valeurs'!$D$43,Valeurs!$E$4:'Valeurs'!$E$43))</f>
        <v>8</v>
      </c>
      <c r="F117" s="56">
        <f>IF(D117="","0,00%",LOOKUP(D117,Valeurs!$D$4:$D$43,Valeurs!$F$4:$F$43))</f>
        <v>8.0000000000000016E-2</v>
      </c>
      <c r="G117" s="142"/>
      <c r="H117" s="252">
        <f t="shared" si="13"/>
        <v>171.25</v>
      </c>
      <c r="I117" s="127">
        <v>49</v>
      </c>
      <c r="J117" s="92">
        <f t="shared" si="6"/>
        <v>9</v>
      </c>
      <c r="K117" s="127">
        <v>49.5</v>
      </c>
      <c r="L117" s="62">
        <f t="shared" si="7"/>
        <v>7</v>
      </c>
      <c r="M117" s="127">
        <v>38.75</v>
      </c>
      <c r="N117" s="62">
        <f t="shared" si="8"/>
        <v>4</v>
      </c>
      <c r="O117" s="127">
        <v>0</v>
      </c>
      <c r="P117" s="62">
        <f t="shared" si="9"/>
        <v>4</v>
      </c>
      <c r="Q117" s="127">
        <v>34</v>
      </c>
      <c r="R117" s="62">
        <f t="shared" si="14"/>
        <v>6</v>
      </c>
      <c r="S117" s="370">
        <v>0</v>
      </c>
      <c r="T117" s="371">
        <f t="shared" si="15"/>
        <v>1</v>
      </c>
      <c r="U117" s="370">
        <v>0</v>
      </c>
      <c r="V117" s="371">
        <f t="shared" si="10"/>
        <v>1</v>
      </c>
      <c r="W117" s="372">
        <v>0</v>
      </c>
      <c r="X117" s="388">
        <f t="shared" si="11"/>
        <v>1</v>
      </c>
    </row>
    <row r="118" spans="1:24" x14ac:dyDescent="0.2">
      <c r="A118" s="146" t="str">
        <f>'Ordre de passage'!D14</f>
        <v>30Deux</v>
      </c>
      <c r="B118" s="269" t="str">
        <f>'Ordre de passage'!E14</f>
        <v>Britany Tremlay - hors concours</v>
      </c>
      <c r="C118" s="33"/>
      <c r="D118" s="95">
        <f t="shared" si="12"/>
        <v>4</v>
      </c>
      <c r="E118" s="55">
        <f>IF(H118="","",LOOKUP(D118,Valeurs!$D$4:'Valeurs'!$D$43,Valeurs!$E$4:'Valeurs'!$E$43))</f>
        <v>14</v>
      </c>
      <c r="F118" s="56">
        <f>IF(D118="","0,00%",LOOKUP(D118,Valeurs!$D$4:$D$43,Valeurs!$F$4:$F$43))</f>
        <v>0.13999999999999999</v>
      </c>
      <c r="G118" s="142"/>
      <c r="H118" s="252">
        <f t="shared" si="13"/>
        <v>209.5</v>
      </c>
      <c r="I118" s="127">
        <v>75.25</v>
      </c>
      <c r="J118" s="92">
        <f t="shared" si="6"/>
        <v>1</v>
      </c>
      <c r="K118" s="127">
        <v>55.5</v>
      </c>
      <c r="L118" s="62">
        <f t="shared" si="7"/>
        <v>4</v>
      </c>
      <c r="M118" s="127">
        <v>43.75</v>
      </c>
      <c r="N118" s="62">
        <f t="shared" si="8"/>
        <v>2</v>
      </c>
      <c r="O118" s="127">
        <v>0</v>
      </c>
      <c r="P118" s="62">
        <f t="shared" si="9"/>
        <v>4</v>
      </c>
      <c r="Q118" s="127">
        <v>35</v>
      </c>
      <c r="R118" s="62">
        <f t="shared" si="14"/>
        <v>4</v>
      </c>
      <c r="S118" s="370">
        <v>0</v>
      </c>
      <c r="T118" s="371">
        <f t="shared" si="15"/>
        <v>1</v>
      </c>
      <c r="U118" s="370">
        <v>0</v>
      </c>
      <c r="V118" s="371">
        <f t="shared" si="10"/>
        <v>1</v>
      </c>
      <c r="W118" s="372">
        <v>0</v>
      </c>
      <c r="X118" s="388">
        <f t="shared" si="11"/>
        <v>1</v>
      </c>
    </row>
    <row r="119" spans="1:24" x14ac:dyDescent="0.2">
      <c r="A119" s="146">
        <f>'Ordre de passage'!D15</f>
        <v>0</v>
      </c>
      <c r="B119" s="269">
        <f>'Ordre de passage'!E15</f>
        <v>0</v>
      </c>
      <c r="C119" s="33"/>
      <c r="D119" s="95" t="str">
        <f t="shared" si="12"/>
        <v/>
      </c>
      <c r="E119" s="55" t="str">
        <f>IF(H119="","",LOOKUP(D119,Valeurs!$D$4:'Valeurs'!$D$43,Valeurs!$E$4:'Valeurs'!$E$43))</f>
        <v/>
      </c>
      <c r="F119" s="56" t="str">
        <f>IF(D119="","0,00%",LOOKUP(D119,Valeurs!$D$4:$D$43,Valeurs!$F$4:$F$43))</f>
        <v>0,00%</v>
      </c>
      <c r="G119" s="142"/>
      <c r="H119" s="252" t="str">
        <f t="shared" si="13"/>
        <v/>
      </c>
      <c r="I119" s="127"/>
      <c r="J119" s="92" t="str">
        <f t="shared" si="6"/>
        <v/>
      </c>
      <c r="K119" s="127"/>
      <c r="L119" s="62" t="str">
        <f t="shared" si="7"/>
        <v/>
      </c>
      <c r="M119" s="127"/>
      <c r="N119" s="62" t="str">
        <f t="shared" si="8"/>
        <v/>
      </c>
      <c r="O119" s="127"/>
      <c r="P119" s="62" t="str">
        <f t="shared" si="9"/>
        <v/>
      </c>
      <c r="Q119" s="127"/>
      <c r="R119" s="62" t="str">
        <f t="shared" si="14"/>
        <v/>
      </c>
      <c r="S119" s="370">
        <v>0</v>
      </c>
      <c r="T119" s="371">
        <f t="shared" si="15"/>
        <v>1</v>
      </c>
      <c r="U119" s="370">
        <v>0</v>
      </c>
      <c r="V119" s="371">
        <f t="shared" si="10"/>
        <v>1</v>
      </c>
      <c r="W119" s="372">
        <v>0</v>
      </c>
      <c r="X119" s="388">
        <f t="shared" si="11"/>
        <v>1</v>
      </c>
    </row>
    <row r="120" spans="1:24" x14ac:dyDescent="0.2">
      <c r="A120" s="146">
        <f>'Ordre de passage'!D16</f>
        <v>0</v>
      </c>
      <c r="B120" s="269">
        <f>'Ordre de passage'!E16</f>
        <v>0</v>
      </c>
      <c r="C120" s="33"/>
      <c r="D120" s="95" t="str">
        <f t="shared" si="12"/>
        <v/>
      </c>
      <c r="E120" s="55" t="str">
        <f>IF(H120="","",LOOKUP(D120,Valeurs!$D$4:'Valeurs'!$D$43,Valeurs!$E$4:'Valeurs'!$E$43))</f>
        <v/>
      </c>
      <c r="F120" s="56" t="str">
        <f>IF(D120="","0,00%",LOOKUP(D120,Valeurs!$D$4:$D$43,Valeurs!$F$4:$F$43))</f>
        <v>0,00%</v>
      </c>
      <c r="G120" s="142"/>
      <c r="H120" s="252" t="str">
        <f t="shared" si="13"/>
        <v/>
      </c>
      <c r="I120" s="127"/>
      <c r="J120" s="92" t="str">
        <f t="shared" si="6"/>
        <v/>
      </c>
      <c r="K120" s="127"/>
      <c r="L120" s="62" t="str">
        <f t="shared" si="7"/>
        <v/>
      </c>
      <c r="M120" s="127"/>
      <c r="N120" s="62" t="str">
        <f t="shared" si="8"/>
        <v/>
      </c>
      <c r="O120" s="127"/>
      <c r="P120" s="62" t="str">
        <f t="shared" si="9"/>
        <v/>
      </c>
      <c r="Q120" s="127"/>
      <c r="R120" s="62" t="str">
        <f t="shared" si="14"/>
        <v/>
      </c>
      <c r="S120" s="370">
        <v>0</v>
      </c>
      <c r="T120" s="371">
        <f t="shared" si="15"/>
        <v>1</v>
      </c>
      <c r="U120" s="370">
        <v>0</v>
      </c>
      <c r="V120" s="371">
        <f t="shared" si="10"/>
        <v>1</v>
      </c>
      <c r="W120" s="372">
        <v>0</v>
      </c>
      <c r="X120" s="388">
        <f t="shared" si="11"/>
        <v>1</v>
      </c>
    </row>
    <row r="121" spans="1:24" x14ac:dyDescent="0.2">
      <c r="A121" s="146">
        <f>'Ordre de passage'!D17</f>
        <v>0</v>
      </c>
      <c r="B121" s="269">
        <f>'Ordre de passage'!E17</f>
        <v>0</v>
      </c>
      <c r="C121" s="33"/>
      <c r="D121" s="95" t="str">
        <f t="shared" si="12"/>
        <v/>
      </c>
      <c r="E121" s="55" t="str">
        <f>IF(H121="","",LOOKUP(D121,Valeurs!$D$4:'Valeurs'!$D$43,Valeurs!$E$4:'Valeurs'!$E$43))</f>
        <v/>
      </c>
      <c r="F121" s="56" t="str">
        <f>IF(D121="","0,00%",LOOKUP(D121,Valeurs!$D$4:$D$43,Valeurs!$F$4:$F$43))</f>
        <v>0,00%</v>
      </c>
      <c r="G121" s="142"/>
      <c r="H121" s="252" t="str">
        <f t="shared" si="13"/>
        <v/>
      </c>
      <c r="I121" s="127"/>
      <c r="J121" s="92" t="str">
        <f t="shared" si="6"/>
        <v/>
      </c>
      <c r="K121" s="127"/>
      <c r="L121" s="62" t="str">
        <f t="shared" si="7"/>
        <v/>
      </c>
      <c r="M121" s="127"/>
      <c r="N121" s="62" t="str">
        <f t="shared" si="8"/>
        <v/>
      </c>
      <c r="O121" s="127"/>
      <c r="P121" s="62" t="str">
        <f t="shared" si="9"/>
        <v/>
      </c>
      <c r="Q121" s="127"/>
      <c r="R121" s="62" t="str">
        <f t="shared" si="14"/>
        <v/>
      </c>
      <c r="S121" s="370">
        <v>0</v>
      </c>
      <c r="T121" s="371">
        <f t="shared" si="15"/>
        <v>1</v>
      </c>
      <c r="U121" s="370">
        <v>0</v>
      </c>
      <c r="V121" s="371">
        <f t="shared" si="10"/>
        <v>1</v>
      </c>
      <c r="W121" s="372">
        <v>0</v>
      </c>
      <c r="X121" s="388">
        <f t="shared" si="11"/>
        <v>1</v>
      </c>
    </row>
    <row r="122" spans="1:24" x14ac:dyDescent="0.2">
      <c r="A122" s="146">
        <f>'Ordre de passage'!D18</f>
        <v>0</v>
      </c>
      <c r="B122" s="269">
        <f>'Ordre de passage'!E18</f>
        <v>0</v>
      </c>
      <c r="C122" s="33"/>
      <c r="D122" s="95" t="str">
        <f t="shared" si="12"/>
        <v/>
      </c>
      <c r="E122" s="55" t="str">
        <f>IF(H122="","",LOOKUP(D122,Valeurs!$D$4:'Valeurs'!$D$43,Valeurs!$E$4:'Valeurs'!$E$43))</f>
        <v/>
      </c>
      <c r="F122" s="56" t="str">
        <f>IF(D122="","0,00%",LOOKUP(D122,Valeurs!$D$4:$D$43,Valeurs!$F$4:$F$43))</f>
        <v>0,00%</v>
      </c>
      <c r="G122" s="142"/>
      <c r="H122" s="252" t="str">
        <f t="shared" si="13"/>
        <v/>
      </c>
      <c r="I122" s="127"/>
      <c r="J122" s="92" t="str">
        <f t="shared" si="6"/>
        <v/>
      </c>
      <c r="K122" s="127"/>
      <c r="L122" s="62" t="str">
        <f t="shared" si="7"/>
        <v/>
      </c>
      <c r="M122" s="127"/>
      <c r="N122" s="62" t="str">
        <f t="shared" si="8"/>
        <v/>
      </c>
      <c r="O122" s="127"/>
      <c r="P122" s="62" t="str">
        <f t="shared" si="9"/>
        <v/>
      </c>
      <c r="Q122" s="127"/>
      <c r="R122" s="62" t="str">
        <f t="shared" si="14"/>
        <v/>
      </c>
      <c r="S122" s="370">
        <v>0</v>
      </c>
      <c r="T122" s="371">
        <f t="shared" si="15"/>
        <v>1</v>
      </c>
      <c r="U122" s="370">
        <v>0</v>
      </c>
      <c r="V122" s="371">
        <f t="shared" si="10"/>
        <v>1</v>
      </c>
      <c r="W122" s="372">
        <v>0</v>
      </c>
      <c r="X122" s="388">
        <f t="shared" si="11"/>
        <v>1</v>
      </c>
    </row>
    <row r="123" spans="1:24" hidden="1" x14ac:dyDescent="0.2">
      <c r="A123" s="146">
        <f>'Ordre de passage'!D19</f>
        <v>0</v>
      </c>
      <c r="B123" s="269">
        <f>'Ordre de passage'!E19</f>
        <v>0</v>
      </c>
      <c r="C123" s="33"/>
      <c r="D123" s="95" t="str">
        <f t="shared" si="12"/>
        <v/>
      </c>
      <c r="E123" s="55" t="str">
        <f>IF(H123="","",LOOKUP(D123,Valeurs!$D$4:'Valeurs'!$D$43,Valeurs!$E$4:'Valeurs'!$E$43))</f>
        <v/>
      </c>
      <c r="F123" s="56" t="str">
        <f>IF(D123="","0,00%",LOOKUP(D123,Valeurs!$D$4:$D$43,Valeurs!$F$4:$F$43))</f>
        <v>0,00%</v>
      </c>
      <c r="G123" s="142"/>
      <c r="H123" s="252" t="str">
        <f t="shared" si="13"/>
        <v/>
      </c>
      <c r="I123" s="127"/>
      <c r="J123" s="92" t="str">
        <f t="shared" si="6"/>
        <v/>
      </c>
      <c r="K123" s="127"/>
      <c r="L123" s="62" t="str">
        <f t="shared" si="7"/>
        <v/>
      </c>
      <c r="M123" s="127"/>
      <c r="N123" s="62" t="str">
        <f t="shared" si="8"/>
        <v/>
      </c>
      <c r="O123" s="127"/>
      <c r="P123" s="62" t="str">
        <f t="shared" si="9"/>
        <v/>
      </c>
      <c r="Q123" s="127"/>
      <c r="R123" s="62" t="str">
        <f t="shared" si="14"/>
        <v/>
      </c>
      <c r="S123" s="127">
        <v>0</v>
      </c>
      <c r="T123" s="62">
        <f t="shared" si="15"/>
        <v>1</v>
      </c>
      <c r="U123" s="127">
        <v>0</v>
      </c>
      <c r="V123" s="62">
        <f t="shared" si="10"/>
        <v>1</v>
      </c>
      <c r="W123" s="129"/>
      <c r="X123" s="57" t="str">
        <f t="shared" si="11"/>
        <v/>
      </c>
    </row>
    <row r="124" spans="1:24" hidden="1" x14ac:dyDescent="0.2">
      <c r="A124" s="146">
        <f>'Ordre de passage'!D26</f>
        <v>0</v>
      </c>
      <c r="B124" s="269">
        <f>'Ordre de passage'!E26</f>
        <v>0</v>
      </c>
      <c r="C124" s="33"/>
      <c r="D124" s="95" t="str">
        <f t="shared" si="12"/>
        <v/>
      </c>
      <c r="E124" s="55" t="str">
        <f>IF(H124="","",LOOKUP(D124,Valeurs!$D$4:'Valeurs'!$D$43,Valeurs!$E$4:'Valeurs'!$E$43))</f>
        <v/>
      </c>
      <c r="F124" s="56" t="str">
        <f>IF(D124="","0,00%",LOOKUP(D124,Valeurs!$D$4:$D$43,Valeurs!$F$4:$F$43))</f>
        <v>0,00%</v>
      </c>
      <c r="G124" s="142"/>
      <c r="H124" s="252" t="str">
        <f t="shared" si="13"/>
        <v/>
      </c>
      <c r="I124" s="127"/>
      <c r="J124" s="92" t="str">
        <f t="shared" si="6"/>
        <v/>
      </c>
      <c r="K124" s="127"/>
      <c r="L124" s="62" t="str">
        <f t="shared" si="7"/>
        <v/>
      </c>
      <c r="M124" s="127"/>
      <c r="N124" s="62" t="str">
        <f t="shared" si="8"/>
        <v/>
      </c>
      <c r="O124" s="127"/>
      <c r="P124" s="62" t="str">
        <f t="shared" si="9"/>
        <v/>
      </c>
      <c r="Q124" s="127"/>
      <c r="R124" s="62" t="str">
        <f t="shared" si="14"/>
        <v/>
      </c>
      <c r="S124" s="127">
        <v>0</v>
      </c>
      <c r="T124" s="62">
        <f t="shared" si="15"/>
        <v>1</v>
      </c>
      <c r="U124" s="127">
        <v>0</v>
      </c>
      <c r="V124" s="62">
        <f t="shared" si="10"/>
        <v>1</v>
      </c>
      <c r="W124" s="129"/>
      <c r="X124" s="57" t="str">
        <f t="shared" si="11"/>
        <v/>
      </c>
    </row>
    <row r="125" spans="1:24" hidden="1" x14ac:dyDescent="0.2">
      <c r="A125" s="146">
        <f>'Ordre de passage'!D27</f>
        <v>0</v>
      </c>
      <c r="B125" s="269">
        <f>'Ordre de passage'!E27</f>
        <v>0</v>
      </c>
      <c r="C125" s="33"/>
      <c r="D125" s="95" t="str">
        <f t="shared" si="12"/>
        <v/>
      </c>
      <c r="E125" s="55" t="str">
        <f>IF(H125="","",LOOKUP(D125,Valeurs!$D$4:'Valeurs'!$D$43,Valeurs!$E$4:'Valeurs'!$E$43))</f>
        <v/>
      </c>
      <c r="F125" s="56" t="str">
        <f>IF(D125="","0,00%",LOOKUP(D125,Valeurs!$D$4:$D$43,Valeurs!$F$4:$F$43))</f>
        <v>0,00%</v>
      </c>
      <c r="G125" s="142"/>
      <c r="H125" s="252" t="str">
        <f t="shared" si="13"/>
        <v/>
      </c>
      <c r="I125" s="127"/>
      <c r="J125" s="92" t="str">
        <f t="shared" si="6"/>
        <v/>
      </c>
      <c r="K125" s="127"/>
      <c r="L125" s="62" t="str">
        <f t="shared" si="7"/>
        <v/>
      </c>
      <c r="M125" s="127"/>
      <c r="N125" s="62" t="str">
        <f t="shared" si="8"/>
        <v/>
      </c>
      <c r="O125" s="127"/>
      <c r="P125" s="62" t="str">
        <f t="shared" si="9"/>
        <v/>
      </c>
      <c r="Q125" s="127"/>
      <c r="R125" s="62" t="str">
        <f t="shared" si="14"/>
        <v/>
      </c>
      <c r="S125" s="127">
        <v>0</v>
      </c>
      <c r="T125" s="62">
        <f t="shared" si="15"/>
        <v>1</v>
      </c>
      <c r="U125" s="127">
        <v>0</v>
      </c>
      <c r="V125" s="62">
        <f t="shared" si="10"/>
        <v>1</v>
      </c>
      <c r="W125" s="129"/>
      <c r="X125" s="57" t="str">
        <f t="shared" si="11"/>
        <v/>
      </c>
    </row>
    <row r="126" spans="1:24" hidden="1" x14ac:dyDescent="0.2">
      <c r="A126" s="146">
        <f>'Ordre de passage'!D28</f>
        <v>0</v>
      </c>
      <c r="B126" s="269">
        <f>'Ordre de passage'!E28</f>
        <v>0</v>
      </c>
      <c r="C126" s="33"/>
      <c r="D126" s="95" t="str">
        <f t="shared" si="12"/>
        <v/>
      </c>
      <c r="E126" s="55" t="str">
        <f>IF(H126="","",LOOKUP(D126,Valeurs!$D$4:'Valeurs'!$D$43,Valeurs!$E$4:'Valeurs'!$E$43))</f>
        <v/>
      </c>
      <c r="F126" s="56" t="str">
        <f>IF(D126="","0,00%",LOOKUP(D126,Valeurs!$D$4:$D$43,Valeurs!$F$4:$F$43))</f>
        <v>0,00%</v>
      </c>
      <c r="G126" s="142"/>
      <c r="H126" s="252" t="str">
        <f t="shared" si="13"/>
        <v/>
      </c>
      <c r="I126" s="127"/>
      <c r="J126" s="92" t="str">
        <f t="shared" si="6"/>
        <v/>
      </c>
      <c r="K126" s="127"/>
      <c r="L126" s="62" t="str">
        <f t="shared" si="7"/>
        <v/>
      </c>
      <c r="M126" s="127"/>
      <c r="N126" s="62" t="str">
        <f t="shared" si="8"/>
        <v/>
      </c>
      <c r="O126" s="127"/>
      <c r="P126" s="62" t="str">
        <f t="shared" si="9"/>
        <v/>
      </c>
      <c r="Q126" s="127"/>
      <c r="R126" s="62" t="str">
        <f t="shared" si="14"/>
        <v/>
      </c>
      <c r="S126" s="127">
        <v>0</v>
      </c>
      <c r="T126" s="62">
        <f t="shared" si="15"/>
        <v>1</v>
      </c>
      <c r="U126" s="127">
        <v>0</v>
      </c>
      <c r="V126" s="62">
        <f t="shared" si="10"/>
        <v>1</v>
      </c>
      <c r="W126" s="129"/>
      <c r="X126" s="57" t="str">
        <f t="shared" si="11"/>
        <v/>
      </c>
    </row>
    <row r="127" spans="1:24" ht="13.5" hidden="1" thickBot="1" x14ac:dyDescent="0.25">
      <c r="A127" s="146">
        <f>'Ordre de passage'!D29</f>
        <v>0</v>
      </c>
      <c r="B127" s="269">
        <f>'Ordre de passage'!E29</f>
        <v>0</v>
      </c>
      <c r="C127" s="88"/>
      <c r="D127" s="95" t="str">
        <f t="shared" si="12"/>
        <v/>
      </c>
      <c r="E127" s="55" t="str">
        <f>IF(H127="","",LOOKUP(D127,Valeurs!$D$4:'Valeurs'!$D$43,Valeurs!$E$4:'Valeurs'!$E$43))</f>
        <v/>
      </c>
      <c r="F127" s="56" t="str">
        <f>IF(D127="","0,00%",LOOKUP(D127,Valeurs!$D$4:$D$43,Valeurs!$F$4:$F$43))</f>
        <v>0,00%</v>
      </c>
      <c r="G127" s="143"/>
      <c r="H127" s="252" t="str">
        <f t="shared" si="13"/>
        <v/>
      </c>
      <c r="I127" s="127"/>
      <c r="J127" s="92" t="str">
        <f t="shared" si="6"/>
        <v/>
      </c>
      <c r="K127" s="127"/>
      <c r="L127" s="62" t="str">
        <f t="shared" si="7"/>
        <v/>
      </c>
      <c r="M127" s="127"/>
      <c r="N127" s="62" t="str">
        <f t="shared" si="8"/>
        <v/>
      </c>
      <c r="O127" s="127"/>
      <c r="P127" s="62" t="str">
        <f t="shared" si="9"/>
        <v/>
      </c>
      <c r="Q127" s="127"/>
      <c r="R127" s="62" t="str">
        <f t="shared" si="14"/>
        <v/>
      </c>
      <c r="S127" s="127">
        <v>0</v>
      </c>
      <c r="T127" s="62">
        <f t="shared" si="15"/>
        <v>1</v>
      </c>
      <c r="U127" s="127">
        <v>0</v>
      </c>
      <c r="V127" s="62">
        <f t="shared" si="10"/>
        <v>1</v>
      </c>
      <c r="W127" s="129"/>
      <c r="X127" s="57" t="str">
        <f t="shared" si="11"/>
        <v/>
      </c>
    </row>
    <row r="128" spans="1:24" hidden="1" x14ac:dyDescent="0.2">
      <c r="A128" s="146">
        <f>'Ordre de passage'!D30</f>
        <v>0</v>
      </c>
      <c r="B128" s="269">
        <f>'Ordre de passage'!E30</f>
        <v>0</v>
      </c>
      <c r="C128" s="58"/>
      <c r="D128" s="95" t="str">
        <f t="shared" si="12"/>
        <v/>
      </c>
      <c r="E128" s="55" t="str">
        <f>IF(H128="","",LOOKUP(D128,Valeurs!$D$4:'Valeurs'!$D$43,Valeurs!$E$4:'Valeurs'!$E$43))</f>
        <v/>
      </c>
      <c r="F128" s="89" t="str">
        <f>IF(D128="","0,00%",LOOKUP(D128,Valeurs!$D$4:$D$43,Valeurs!$F$4:$F$43))</f>
        <v>0,00%</v>
      </c>
      <c r="G128" s="142"/>
      <c r="H128" s="252" t="str">
        <f t="shared" si="13"/>
        <v/>
      </c>
      <c r="I128" s="127"/>
      <c r="J128" s="92" t="str">
        <f t="shared" si="6"/>
        <v/>
      </c>
      <c r="K128" s="127"/>
      <c r="L128" s="62" t="str">
        <f t="shared" si="7"/>
        <v/>
      </c>
      <c r="M128" s="127"/>
      <c r="N128" s="62" t="str">
        <f t="shared" si="8"/>
        <v/>
      </c>
      <c r="O128" s="127"/>
      <c r="P128" s="62" t="str">
        <f t="shared" si="9"/>
        <v/>
      </c>
      <c r="Q128" s="127"/>
      <c r="R128" s="62" t="str">
        <f t="shared" si="14"/>
        <v/>
      </c>
      <c r="S128" s="127">
        <v>0</v>
      </c>
      <c r="T128" s="62">
        <f t="shared" si="15"/>
        <v>1</v>
      </c>
      <c r="U128" s="127">
        <v>0</v>
      </c>
      <c r="V128" s="62">
        <f t="shared" si="10"/>
        <v>1</v>
      </c>
      <c r="W128" s="129"/>
      <c r="X128" s="57" t="str">
        <f t="shared" si="11"/>
        <v/>
      </c>
    </row>
    <row r="129" spans="1:24" hidden="1" x14ac:dyDescent="0.2">
      <c r="A129" s="146">
        <f>'Ordre de passage'!D31</f>
        <v>0</v>
      </c>
      <c r="B129" s="269">
        <f>'Ordre de passage'!E31</f>
        <v>0</v>
      </c>
      <c r="C129" s="33"/>
      <c r="D129" s="95" t="str">
        <f t="shared" si="12"/>
        <v/>
      </c>
      <c r="E129" s="55" t="str">
        <f>IF(H129="","",LOOKUP(D129,Valeurs!$D$4:'Valeurs'!$D$43,Valeurs!$E$4:'Valeurs'!$E$43))</f>
        <v/>
      </c>
      <c r="F129" s="89" t="str">
        <f>IF(D129="","0,00%",LOOKUP(D129,Valeurs!$D$4:$D$43,Valeurs!$F$4:$F$43))</f>
        <v>0,00%</v>
      </c>
      <c r="G129" s="144"/>
      <c r="H129" s="252" t="str">
        <f t="shared" si="13"/>
        <v/>
      </c>
      <c r="I129" s="127"/>
      <c r="J129" s="92" t="str">
        <f t="shared" si="6"/>
        <v/>
      </c>
      <c r="K129" s="127"/>
      <c r="L129" s="62" t="str">
        <f t="shared" si="7"/>
        <v/>
      </c>
      <c r="M129" s="127"/>
      <c r="N129" s="62" t="str">
        <f t="shared" si="8"/>
        <v/>
      </c>
      <c r="O129" s="127"/>
      <c r="P129" s="62" t="str">
        <f t="shared" si="9"/>
        <v/>
      </c>
      <c r="Q129" s="127"/>
      <c r="R129" s="62" t="str">
        <f t="shared" si="14"/>
        <v/>
      </c>
      <c r="S129" s="127">
        <v>0</v>
      </c>
      <c r="T129" s="62">
        <f t="shared" si="15"/>
        <v>1</v>
      </c>
      <c r="U129" s="127">
        <v>0</v>
      </c>
      <c r="V129" s="62">
        <f t="shared" si="10"/>
        <v>1</v>
      </c>
      <c r="W129" s="129"/>
      <c r="X129" s="57" t="str">
        <f t="shared" si="11"/>
        <v/>
      </c>
    </row>
    <row r="130" spans="1:24" hidden="1" x14ac:dyDescent="0.2">
      <c r="A130" s="146" t="e">
        <f>'Ordre de passage'!#REF!</f>
        <v>#REF!</v>
      </c>
      <c r="B130" s="269" t="e">
        <f>'Ordre de passage'!#REF!</f>
        <v>#REF!</v>
      </c>
      <c r="C130" s="33"/>
      <c r="D130" s="95" t="str">
        <f t="shared" si="12"/>
        <v/>
      </c>
      <c r="E130" s="55" t="str">
        <f>IF(H130="","",LOOKUP(D130,Valeurs!$D$4:'Valeurs'!$D$43,Valeurs!$E$4:'Valeurs'!$E$43))</f>
        <v/>
      </c>
      <c r="F130" s="89" t="str">
        <f>IF(D130="","0,00%",LOOKUP(D130,Valeurs!$D$4:$D$43,Valeurs!$F$4:$F$43))</f>
        <v>0,00%</v>
      </c>
      <c r="G130" s="144"/>
      <c r="H130" s="252" t="str">
        <f t="shared" si="13"/>
        <v/>
      </c>
      <c r="I130" s="127"/>
      <c r="J130" s="92" t="str">
        <f t="shared" si="6"/>
        <v/>
      </c>
      <c r="K130" s="127"/>
      <c r="L130" s="62" t="str">
        <f t="shared" si="7"/>
        <v/>
      </c>
      <c r="M130" s="127"/>
      <c r="N130" s="62" t="str">
        <f t="shared" si="8"/>
        <v/>
      </c>
      <c r="O130" s="127"/>
      <c r="P130" s="62" t="str">
        <f t="shared" si="9"/>
        <v/>
      </c>
      <c r="Q130" s="127"/>
      <c r="R130" s="62" t="str">
        <f t="shared" si="14"/>
        <v/>
      </c>
      <c r="S130" s="127">
        <v>0</v>
      </c>
      <c r="T130" s="62">
        <f t="shared" si="15"/>
        <v>1</v>
      </c>
      <c r="U130" s="127">
        <v>0</v>
      </c>
      <c r="V130" s="62">
        <f t="shared" si="10"/>
        <v>1</v>
      </c>
      <c r="W130" s="129"/>
      <c r="X130" s="57" t="str">
        <f t="shared" si="11"/>
        <v/>
      </c>
    </row>
    <row r="131" spans="1:24" hidden="1" x14ac:dyDescent="0.2">
      <c r="A131" s="146" t="e">
        <f>'Ordre de passage'!#REF!</f>
        <v>#REF!</v>
      </c>
      <c r="B131" s="269" t="e">
        <f>'Ordre de passage'!#REF!</f>
        <v>#REF!</v>
      </c>
      <c r="C131" s="33"/>
      <c r="D131" s="95" t="str">
        <f t="shared" si="12"/>
        <v/>
      </c>
      <c r="E131" s="55" t="str">
        <f>IF(H131="","",LOOKUP(D131,Valeurs!$D$4:'Valeurs'!$D$43,Valeurs!$E$4:'Valeurs'!$E$43))</f>
        <v/>
      </c>
      <c r="F131" s="89" t="str">
        <f>IF(D131="","0,00%",LOOKUP(D131,Valeurs!$D$4:$D$43,Valeurs!$F$4:$F$43))</f>
        <v>0,00%</v>
      </c>
      <c r="G131" s="144"/>
      <c r="H131" s="252" t="str">
        <f t="shared" si="13"/>
        <v/>
      </c>
      <c r="I131" s="127"/>
      <c r="J131" s="92" t="str">
        <f t="shared" si="6"/>
        <v/>
      </c>
      <c r="K131" s="127"/>
      <c r="L131" s="62" t="str">
        <f t="shared" si="7"/>
        <v/>
      </c>
      <c r="M131" s="127"/>
      <c r="N131" s="62" t="str">
        <f t="shared" si="8"/>
        <v/>
      </c>
      <c r="O131" s="127"/>
      <c r="P131" s="62" t="str">
        <f t="shared" si="9"/>
        <v/>
      </c>
      <c r="Q131" s="127"/>
      <c r="R131" s="62" t="str">
        <f t="shared" si="14"/>
        <v/>
      </c>
      <c r="S131" s="127">
        <v>0</v>
      </c>
      <c r="T131" s="62">
        <f t="shared" si="15"/>
        <v>1</v>
      </c>
      <c r="U131" s="127">
        <v>0</v>
      </c>
      <c r="V131" s="62">
        <f t="shared" si="10"/>
        <v>1</v>
      </c>
      <c r="W131" s="129"/>
      <c r="X131" s="57" t="str">
        <f t="shared" si="11"/>
        <v/>
      </c>
    </row>
    <row r="132" spans="1:24" hidden="1" x14ac:dyDescent="0.2">
      <c r="A132" s="146" t="e">
        <f>'Ordre de passage'!#REF!</f>
        <v>#REF!</v>
      </c>
      <c r="B132" s="269" t="e">
        <f>'Ordre de passage'!#REF!</f>
        <v>#REF!</v>
      </c>
      <c r="C132" s="33"/>
      <c r="D132" s="95" t="str">
        <f t="shared" si="12"/>
        <v/>
      </c>
      <c r="E132" s="55" t="str">
        <f>IF(H132="","",LOOKUP(D132,Valeurs!$D$4:'Valeurs'!$D$43,Valeurs!$E$4:'Valeurs'!$E$43))</f>
        <v/>
      </c>
      <c r="F132" s="89" t="str">
        <f>IF(D132="","0,00%",LOOKUP(D132,Valeurs!$D$4:$D$43,Valeurs!$F$4:$F$43))</f>
        <v>0,00%</v>
      </c>
      <c r="G132" s="144"/>
      <c r="H132" s="252" t="str">
        <f t="shared" si="13"/>
        <v/>
      </c>
      <c r="I132" s="127"/>
      <c r="J132" s="92" t="str">
        <f t="shared" si="6"/>
        <v/>
      </c>
      <c r="K132" s="127"/>
      <c r="L132" s="62" t="str">
        <f t="shared" si="7"/>
        <v/>
      </c>
      <c r="M132" s="127"/>
      <c r="N132" s="62" t="str">
        <f t="shared" si="8"/>
        <v/>
      </c>
      <c r="O132" s="127"/>
      <c r="P132" s="62" t="str">
        <f t="shared" si="9"/>
        <v/>
      </c>
      <c r="Q132" s="127"/>
      <c r="R132" s="62" t="str">
        <f t="shared" si="14"/>
        <v/>
      </c>
      <c r="S132" s="127">
        <v>0</v>
      </c>
      <c r="T132" s="62">
        <f t="shared" si="15"/>
        <v>1</v>
      </c>
      <c r="U132" s="127">
        <v>0</v>
      </c>
      <c r="V132" s="62">
        <f t="shared" si="10"/>
        <v>1</v>
      </c>
      <c r="W132" s="129"/>
      <c r="X132" s="57" t="str">
        <f t="shared" si="11"/>
        <v/>
      </c>
    </row>
    <row r="133" spans="1:24" hidden="1" x14ac:dyDescent="0.2">
      <c r="A133" s="146" t="e">
        <f>'Ordre de passage'!#REF!</f>
        <v>#REF!</v>
      </c>
      <c r="B133" s="269" t="e">
        <f>'Ordre de passage'!#REF!</f>
        <v>#REF!</v>
      </c>
      <c r="C133" s="33"/>
      <c r="D133" s="95" t="str">
        <f t="shared" si="12"/>
        <v/>
      </c>
      <c r="E133" s="55" t="str">
        <f>IF(H133="","",LOOKUP(D133,Valeurs!$D$4:'Valeurs'!$D$43,Valeurs!$E$4:'Valeurs'!$E$43))</f>
        <v/>
      </c>
      <c r="F133" s="89" t="str">
        <f>IF(D133="","0,00%",LOOKUP(D133,Valeurs!$D$4:$D$43,Valeurs!$F$4:$F$43))</f>
        <v>0,00%</v>
      </c>
      <c r="G133" s="144"/>
      <c r="H133" s="252" t="str">
        <f t="shared" si="13"/>
        <v/>
      </c>
      <c r="I133" s="127"/>
      <c r="J133" s="92" t="str">
        <f t="shared" si="6"/>
        <v/>
      </c>
      <c r="K133" s="127"/>
      <c r="L133" s="62" t="str">
        <f t="shared" si="7"/>
        <v/>
      </c>
      <c r="M133" s="127"/>
      <c r="N133" s="62" t="str">
        <f t="shared" si="8"/>
        <v/>
      </c>
      <c r="O133" s="127"/>
      <c r="P133" s="62" t="str">
        <f t="shared" si="9"/>
        <v/>
      </c>
      <c r="Q133" s="127"/>
      <c r="R133" s="62" t="str">
        <f t="shared" si="14"/>
        <v/>
      </c>
      <c r="S133" s="127">
        <v>0</v>
      </c>
      <c r="T133" s="62">
        <f t="shared" si="15"/>
        <v>1</v>
      </c>
      <c r="U133" s="127">
        <v>0</v>
      </c>
      <c r="V133" s="62">
        <f t="shared" si="10"/>
        <v>1</v>
      </c>
      <c r="W133" s="129"/>
      <c r="X133" s="57" t="str">
        <f t="shared" si="11"/>
        <v/>
      </c>
    </row>
    <row r="134" spans="1:24" hidden="1" x14ac:dyDescent="0.2">
      <c r="A134" s="146" t="e">
        <f>'Ordre de passage'!#REF!</f>
        <v>#REF!</v>
      </c>
      <c r="B134" s="269" t="e">
        <f>'Ordre de passage'!#REF!</f>
        <v>#REF!</v>
      </c>
      <c r="C134" s="33"/>
      <c r="D134" s="95" t="str">
        <f t="shared" si="12"/>
        <v/>
      </c>
      <c r="E134" s="55" t="str">
        <f>IF(H134="","",LOOKUP(D134,Valeurs!$D$4:'Valeurs'!$D$43,Valeurs!$E$4:'Valeurs'!$E$43))</f>
        <v/>
      </c>
      <c r="F134" s="89" t="str">
        <f>IF(D134="","0,00%",LOOKUP(D134,Valeurs!$D$4:$D$43,Valeurs!$F$4:$F$43))</f>
        <v>0,00%</v>
      </c>
      <c r="G134" s="144"/>
      <c r="H134" s="252" t="str">
        <f t="shared" si="13"/>
        <v/>
      </c>
      <c r="I134" s="127"/>
      <c r="J134" s="92" t="str">
        <f t="shared" si="6"/>
        <v/>
      </c>
      <c r="K134" s="127"/>
      <c r="L134" s="62" t="str">
        <f t="shared" si="7"/>
        <v/>
      </c>
      <c r="M134" s="127"/>
      <c r="N134" s="62" t="str">
        <f t="shared" si="8"/>
        <v/>
      </c>
      <c r="O134" s="127"/>
      <c r="P134" s="62" t="str">
        <f t="shared" si="9"/>
        <v/>
      </c>
      <c r="Q134" s="127"/>
      <c r="R134" s="62" t="str">
        <f t="shared" si="14"/>
        <v/>
      </c>
      <c r="S134" s="127">
        <v>0</v>
      </c>
      <c r="T134" s="62">
        <f t="shared" si="15"/>
        <v>1</v>
      </c>
      <c r="U134" s="127">
        <v>0</v>
      </c>
      <c r="V134" s="62">
        <f t="shared" si="10"/>
        <v>1</v>
      </c>
      <c r="W134" s="129"/>
      <c r="X134" s="57" t="str">
        <f t="shared" si="11"/>
        <v/>
      </c>
    </row>
    <row r="135" spans="1:24" hidden="1" x14ac:dyDescent="0.2">
      <c r="A135" s="146" t="e">
        <f>'Ordre de passage'!#REF!</f>
        <v>#REF!</v>
      </c>
      <c r="B135" s="269" t="e">
        <f>'Ordre de passage'!#REF!</f>
        <v>#REF!</v>
      </c>
      <c r="C135" s="33"/>
      <c r="D135" s="95" t="str">
        <f t="shared" si="12"/>
        <v/>
      </c>
      <c r="E135" s="55" t="str">
        <f>IF(H135="","",LOOKUP(D135,Valeurs!$D$4:'Valeurs'!$D$43,Valeurs!$E$4:'Valeurs'!$E$43))</f>
        <v/>
      </c>
      <c r="F135" s="89" t="str">
        <f>IF(D135="","0,00%",LOOKUP(D135,Valeurs!$D$4:$D$43,Valeurs!$F$4:$F$43))</f>
        <v>0,00%</v>
      </c>
      <c r="G135" s="144"/>
      <c r="H135" s="252" t="str">
        <f t="shared" si="13"/>
        <v/>
      </c>
      <c r="I135" s="127"/>
      <c r="J135" s="92" t="str">
        <f t="shared" si="6"/>
        <v/>
      </c>
      <c r="K135" s="127"/>
      <c r="L135" s="62" t="str">
        <f t="shared" si="7"/>
        <v/>
      </c>
      <c r="M135" s="127"/>
      <c r="N135" s="62" t="str">
        <f t="shared" si="8"/>
        <v/>
      </c>
      <c r="O135" s="127"/>
      <c r="P135" s="62" t="str">
        <f t="shared" si="9"/>
        <v/>
      </c>
      <c r="Q135" s="127"/>
      <c r="R135" s="62" t="str">
        <f t="shared" si="14"/>
        <v/>
      </c>
      <c r="S135" s="127">
        <v>0</v>
      </c>
      <c r="T135" s="62">
        <f t="shared" si="15"/>
        <v>1</v>
      </c>
      <c r="U135" s="127">
        <v>0</v>
      </c>
      <c r="V135" s="62">
        <f t="shared" si="10"/>
        <v>1</v>
      </c>
      <c r="W135" s="129"/>
      <c r="X135" s="57" t="str">
        <f t="shared" si="11"/>
        <v/>
      </c>
    </row>
    <row r="136" spans="1:24" hidden="1" x14ac:dyDescent="0.2">
      <c r="A136" s="146" t="e">
        <f>'Ordre de passage'!#REF!</f>
        <v>#REF!</v>
      </c>
      <c r="B136" s="269" t="e">
        <f>'Ordre de passage'!#REF!</f>
        <v>#REF!</v>
      </c>
      <c r="C136" s="33"/>
      <c r="D136" s="95" t="str">
        <f t="shared" si="12"/>
        <v/>
      </c>
      <c r="E136" s="55" t="str">
        <f>IF(H136="","",LOOKUP(D136,Valeurs!$D$4:'Valeurs'!$D$43,Valeurs!$E$4:'Valeurs'!$E$43))</f>
        <v/>
      </c>
      <c r="F136" s="89" t="str">
        <f>IF(D136="","0,00%",LOOKUP(D136,Valeurs!$D$4:$D$43,Valeurs!$F$4:$F$43))</f>
        <v>0,00%</v>
      </c>
      <c r="G136" s="144"/>
      <c r="H136" s="252" t="str">
        <f t="shared" si="13"/>
        <v/>
      </c>
      <c r="I136" s="127"/>
      <c r="J136" s="92" t="str">
        <f t="shared" si="6"/>
        <v/>
      </c>
      <c r="K136" s="127"/>
      <c r="L136" s="62" t="str">
        <f t="shared" si="7"/>
        <v/>
      </c>
      <c r="M136" s="127"/>
      <c r="N136" s="62" t="str">
        <f t="shared" si="8"/>
        <v/>
      </c>
      <c r="O136" s="127"/>
      <c r="P136" s="62" t="str">
        <f t="shared" si="9"/>
        <v/>
      </c>
      <c r="Q136" s="127"/>
      <c r="R136" s="62" t="str">
        <f t="shared" si="14"/>
        <v/>
      </c>
      <c r="S136" s="127">
        <v>0</v>
      </c>
      <c r="T136" s="62">
        <f t="shared" si="15"/>
        <v>1</v>
      </c>
      <c r="U136" s="127">
        <v>0</v>
      </c>
      <c r="V136" s="62">
        <f t="shared" si="10"/>
        <v>1</v>
      </c>
      <c r="W136" s="129"/>
      <c r="X136" s="57" t="str">
        <f t="shared" si="11"/>
        <v/>
      </c>
    </row>
    <row r="137" spans="1:24" ht="13.5" hidden="1" thickBot="1" x14ac:dyDescent="0.25">
      <c r="A137" s="163" t="e">
        <f>'Ordre de passage'!#REF!</f>
        <v>#REF!</v>
      </c>
      <c r="B137" s="270" t="e">
        <f>'Ordre de passage'!#REF!</f>
        <v>#REF!</v>
      </c>
      <c r="C137" s="34"/>
      <c r="D137" s="67" t="str">
        <f t="shared" si="12"/>
        <v/>
      </c>
      <c r="E137" s="151" t="str">
        <f>IF(H137="","",LOOKUP(D137,Valeurs!$D$4:'Valeurs'!$D$43,Valeurs!$E$4:'Valeurs'!$E$43))</f>
        <v/>
      </c>
      <c r="F137" s="90" t="str">
        <f>IF(D137="","0,00%",LOOKUP(D137,Valeurs!$D$4:$D$43,Valeurs!$F$4:$F$43))</f>
        <v>0,00%</v>
      </c>
      <c r="G137" s="145"/>
      <c r="H137" s="158" t="str">
        <f t="shared" si="13"/>
        <v/>
      </c>
      <c r="I137" s="128"/>
      <c r="J137" s="93" t="str">
        <f t="shared" si="6"/>
        <v/>
      </c>
      <c r="K137" s="128"/>
      <c r="L137" s="64" t="str">
        <f t="shared" si="7"/>
        <v/>
      </c>
      <c r="M137" s="128"/>
      <c r="N137" s="64" t="str">
        <f t="shared" si="8"/>
        <v/>
      </c>
      <c r="O137" s="128"/>
      <c r="P137" s="64" t="str">
        <f t="shared" si="9"/>
        <v/>
      </c>
      <c r="Q137" s="128"/>
      <c r="R137" s="64" t="str">
        <f t="shared" si="14"/>
        <v/>
      </c>
      <c r="S137" s="128">
        <v>0</v>
      </c>
      <c r="T137" s="64">
        <f>IF(S137="","",RANK(S137,$O$108:$S$137))</f>
        <v>37</v>
      </c>
      <c r="U137" s="128">
        <v>0</v>
      </c>
      <c r="V137" s="64">
        <f t="shared" si="10"/>
        <v>1</v>
      </c>
      <c r="W137" s="130"/>
      <c r="X137" s="57" t="str">
        <f t="shared" si="11"/>
        <v/>
      </c>
    </row>
    <row r="138" spans="1:24" ht="13.5" thickBot="1" x14ac:dyDescent="0.25"/>
    <row r="139" spans="1:24" ht="24" customHeight="1" x14ac:dyDescent="0.25">
      <c r="A139" s="475" t="s">
        <v>102</v>
      </c>
      <c r="B139" s="476"/>
      <c r="C139" s="476"/>
      <c r="D139" s="476"/>
      <c r="E139" s="476"/>
      <c r="F139" s="476"/>
      <c r="G139" s="476"/>
      <c r="H139" s="476"/>
      <c r="I139" s="476"/>
      <c r="J139" s="476"/>
      <c r="K139" s="476"/>
      <c r="L139" s="476"/>
      <c r="M139" s="476"/>
      <c r="N139" s="476"/>
      <c r="O139" s="476"/>
      <c r="P139" s="477"/>
    </row>
    <row r="140" spans="1:24" ht="27.95" customHeight="1" thickBot="1" x14ac:dyDescent="0.25">
      <c r="A140" s="478" t="s">
        <v>27</v>
      </c>
      <c r="B140" s="479"/>
      <c r="C140" s="479"/>
      <c r="D140" s="479"/>
      <c r="E140" s="479"/>
      <c r="F140" s="479"/>
      <c r="G140" s="479"/>
      <c r="H140" s="479"/>
      <c r="I140" s="479"/>
      <c r="J140" s="479"/>
      <c r="K140" s="479"/>
      <c r="L140" s="479"/>
      <c r="M140" s="479"/>
      <c r="N140" s="479"/>
      <c r="O140" s="479"/>
      <c r="P140" s="480"/>
    </row>
    <row r="141" spans="1:24" ht="27.95" customHeight="1" thickBot="1" x14ac:dyDescent="0.25">
      <c r="A141" s="499" t="s">
        <v>18</v>
      </c>
      <c r="B141" s="499" t="s">
        <v>22</v>
      </c>
      <c r="C141" s="458"/>
      <c r="D141" s="499" t="s">
        <v>5</v>
      </c>
      <c r="E141" s="499" t="s">
        <v>15</v>
      </c>
      <c r="F141" s="499" t="s">
        <v>1</v>
      </c>
      <c r="G141" s="484"/>
      <c r="H141" s="377" t="s">
        <v>0</v>
      </c>
      <c r="I141" s="486" t="s">
        <v>95</v>
      </c>
      <c r="J141" s="487"/>
      <c r="K141" s="486" t="s">
        <v>103</v>
      </c>
      <c r="L141" s="487"/>
      <c r="M141" s="486" t="s">
        <v>28</v>
      </c>
      <c r="N141" s="487"/>
      <c r="O141" s="506" t="s">
        <v>86</v>
      </c>
      <c r="P141" s="507"/>
    </row>
    <row r="142" spans="1:24" ht="13.5" thickBot="1" x14ac:dyDescent="0.25">
      <c r="A142" s="500"/>
      <c r="B142" s="500"/>
      <c r="C142" s="459"/>
      <c r="D142" s="500"/>
      <c r="E142" s="500"/>
      <c r="F142" s="500"/>
      <c r="G142" s="485"/>
      <c r="H142" s="378">
        <f>SUM(I142,K142,O142,M142)</f>
        <v>252</v>
      </c>
      <c r="I142" s="125">
        <v>158</v>
      </c>
      <c r="J142" s="32" t="s">
        <v>5</v>
      </c>
      <c r="K142" s="125">
        <v>74</v>
      </c>
      <c r="L142" s="32" t="s">
        <v>5</v>
      </c>
      <c r="M142" s="125">
        <v>20</v>
      </c>
      <c r="N142" s="32" t="s">
        <v>5</v>
      </c>
      <c r="O142" s="365">
        <v>0</v>
      </c>
      <c r="P142" s="366" t="s">
        <v>5</v>
      </c>
    </row>
    <row r="143" spans="1:24" ht="13.5" thickBot="1" x14ac:dyDescent="0.25">
      <c r="A143" s="133" t="str">
        <f>'Ordre de passage'!D4</f>
        <v>Dam'eauclès</v>
      </c>
      <c r="B143" s="271" t="str">
        <f>'Ordre de passage'!E4</f>
        <v>Olivier Legault</v>
      </c>
      <c r="C143" s="58"/>
      <c r="D143" s="65">
        <f>IF(H143="","",RANK(H143,$H$143:$H$172))</f>
        <v>11</v>
      </c>
      <c r="E143" s="59">
        <f>IF(H143="","",LOOKUP(D143,Valeurs!$G$4:'Valeurs'!$G$43,Valeurs!$H$4:'Valeurs'!$H$43))</f>
        <v>6</v>
      </c>
      <c r="F143" s="246">
        <f>IF(D143="","0,00%",LOOKUP(D143,Valeurs!$G$4:$G$43,Valeurs!$I$4:$I$43))</f>
        <v>0.09</v>
      </c>
      <c r="G143" s="152"/>
      <c r="H143" s="156">
        <f>IF(I143="","",IF(K143="","",IF(O143="","",SUM(I143,K143,O143,M143))))</f>
        <v>39</v>
      </c>
      <c r="I143" s="126">
        <v>21</v>
      </c>
      <c r="J143" s="60">
        <f t="shared" ref="J143:J172" si="16">IF(I143="","",RANK(I143,$I$143:$I$172))</f>
        <v>11</v>
      </c>
      <c r="K143" s="126">
        <v>18</v>
      </c>
      <c r="L143" s="60">
        <f t="shared" ref="L143:L172" si="17">IF(K143="","",RANK(K143,$K$143:$K$172))</f>
        <v>9</v>
      </c>
      <c r="M143" s="126">
        <v>0</v>
      </c>
      <c r="N143" s="60">
        <f t="shared" ref="N143:N157" si="18">IF(M143="","",RANK(M143,$O$143:$O$172))</f>
        <v>1</v>
      </c>
      <c r="O143" s="367">
        <v>0</v>
      </c>
      <c r="P143" s="368">
        <f t="shared" ref="P143:P172" si="19">IF(O143="","",RANK(O143,$O$143:$O$172))</f>
        <v>1</v>
      </c>
    </row>
    <row r="144" spans="1:24" ht="13.5" thickBot="1" x14ac:dyDescent="0.25">
      <c r="A144" s="135" t="str">
        <f>'Ordre de passage'!D5</f>
        <v>30Deux</v>
      </c>
      <c r="B144" s="272" t="str">
        <f>'Ordre de passage'!E5</f>
        <v>Annie-Pier Bell</v>
      </c>
      <c r="C144" s="33"/>
      <c r="D144" s="66">
        <f t="shared" ref="D144:D172" si="20">IF(H144="","",RANK(H144,$H$143:$H$172))</f>
        <v>5</v>
      </c>
      <c r="E144" s="61">
        <f>IF(H144="","",LOOKUP(D144,Valeurs!$G$4:'Valeurs'!$G$43,Valeurs!$H$4:'Valeurs'!$H$43))</f>
        <v>13</v>
      </c>
      <c r="F144" s="247">
        <f>IF(D144="","0,00%",LOOKUP(D144,Valeurs!$G$4:$G$43,Valeurs!$I$4:$I$43))</f>
        <v>0.19500000000000001</v>
      </c>
      <c r="G144" s="153"/>
      <c r="H144" s="157">
        <f t="shared" ref="H144:H172" si="21">IF(I144="","",IF(K144="","",IF(O144="","",SUM(I144,K144,O144,M144))))</f>
        <v>112</v>
      </c>
      <c r="I144" s="127">
        <v>54</v>
      </c>
      <c r="J144" s="62">
        <f t="shared" si="16"/>
        <v>8</v>
      </c>
      <c r="K144" s="127">
        <v>42</v>
      </c>
      <c r="L144" s="62">
        <f t="shared" si="17"/>
        <v>2</v>
      </c>
      <c r="M144" s="127">
        <v>16</v>
      </c>
      <c r="N144" s="60" t="e">
        <f t="shared" si="18"/>
        <v>#N/A</v>
      </c>
      <c r="O144" s="370">
        <v>0</v>
      </c>
      <c r="P144" s="371">
        <f t="shared" si="19"/>
        <v>1</v>
      </c>
    </row>
    <row r="145" spans="1:16" ht="13.5" thickBot="1" x14ac:dyDescent="0.25">
      <c r="A145" s="135" t="str">
        <f>'Ordre de passage'!D6</f>
        <v>Narval</v>
      </c>
      <c r="B145" s="272" t="str">
        <f>'Ordre de passage'!E6</f>
        <v>Gabrielle Potvin</v>
      </c>
      <c r="C145" s="33"/>
      <c r="D145" s="66">
        <f t="shared" si="20"/>
        <v>2</v>
      </c>
      <c r="E145" s="61">
        <f>IF(H145="","",LOOKUP(D145,Valeurs!$G$4:'Valeurs'!$G$43,Valeurs!$H$4:'Valeurs'!$H$43))</f>
        <v>18</v>
      </c>
      <c r="F145" s="247">
        <f>IF(D145="","0,00%",LOOKUP(D145,Valeurs!$G$4:$G$43,Valeurs!$I$4:$I$43))</f>
        <v>0.27</v>
      </c>
      <c r="G145" s="153"/>
      <c r="H145" s="157">
        <f t="shared" si="21"/>
        <v>136</v>
      </c>
      <c r="I145" s="127">
        <v>85</v>
      </c>
      <c r="J145" s="62">
        <f t="shared" si="16"/>
        <v>2</v>
      </c>
      <c r="K145" s="127">
        <v>31</v>
      </c>
      <c r="L145" s="62">
        <f t="shared" si="17"/>
        <v>5</v>
      </c>
      <c r="M145" s="127">
        <v>20</v>
      </c>
      <c r="N145" s="60" t="e">
        <f t="shared" si="18"/>
        <v>#N/A</v>
      </c>
      <c r="O145" s="370">
        <v>0</v>
      </c>
      <c r="P145" s="371">
        <f t="shared" si="19"/>
        <v>1</v>
      </c>
    </row>
    <row r="146" spans="1:16" ht="13.5" thickBot="1" x14ac:dyDescent="0.25">
      <c r="A146" s="135" t="str">
        <f>'Ordre de passage'!D7</f>
        <v>CAEM</v>
      </c>
      <c r="B146" s="272" t="str">
        <f>'Ordre de passage'!E7</f>
        <v>Emmy Mastrovito</v>
      </c>
      <c r="C146" s="33"/>
      <c r="D146" s="66">
        <f t="shared" si="20"/>
        <v>9</v>
      </c>
      <c r="E146" s="61">
        <f>IF(H146="","",LOOKUP(D146,Valeurs!$G$4:'Valeurs'!$G$43,Valeurs!$H$4:'Valeurs'!$H$43))</f>
        <v>8</v>
      </c>
      <c r="F146" s="247">
        <f>IF(D146="","0,00%",LOOKUP(D146,Valeurs!$G$4:$G$43,Valeurs!$I$4:$I$43))</f>
        <v>0.12</v>
      </c>
      <c r="G146" s="153"/>
      <c r="H146" s="157">
        <f t="shared" si="21"/>
        <v>86</v>
      </c>
      <c r="I146" s="127">
        <v>48</v>
      </c>
      <c r="J146" s="62">
        <f t="shared" si="16"/>
        <v>9</v>
      </c>
      <c r="K146" s="127">
        <v>22</v>
      </c>
      <c r="L146" s="62">
        <f t="shared" si="17"/>
        <v>7</v>
      </c>
      <c r="M146" s="127">
        <v>16</v>
      </c>
      <c r="N146" s="60" t="e">
        <f t="shared" si="18"/>
        <v>#N/A</v>
      </c>
      <c r="O146" s="370">
        <v>0</v>
      </c>
      <c r="P146" s="371">
        <f t="shared" si="19"/>
        <v>1</v>
      </c>
    </row>
    <row r="147" spans="1:16" ht="13.5" thickBot="1" x14ac:dyDescent="0.25">
      <c r="A147" s="135" t="str">
        <f>'Ordre de passage'!D8</f>
        <v>CSRN</v>
      </c>
      <c r="B147" s="272" t="str">
        <f>'Ordre de passage'!E8</f>
        <v>Zoé Martin</v>
      </c>
      <c r="C147" s="33"/>
      <c r="D147" s="66">
        <f t="shared" si="20"/>
        <v>1</v>
      </c>
      <c r="E147" s="61">
        <f>IF(H147="","",LOOKUP(D147,Valeurs!$G$4:'Valeurs'!$G$43,Valeurs!$H$4:'Valeurs'!$H$43))</f>
        <v>20</v>
      </c>
      <c r="F147" s="247">
        <f>IF(D147="","0,00%",LOOKUP(D147,Valeurs!$G$4:$G$43,Valeurs!$I$4:$I$43))</f>
        <v>0.3</v>
      </c>
      <c r="G147" s="153"/>
      <c r="H147" s="157">
        <f t="shared" si="21"/>
        <v>158</v>
      </c>
      <c r="I147" s="127">
        <v>95</v>
      </c>
      <c r="J147" s="62">
        <f t="shared" si="16"/>
        <v>1</v>
      </c>
      <c r="K147" s="127">
        <v>45</v>
      </c>
      <c r="L147" s="62">
        <f t="shared" si="17"/>
        <v>1</v>
      </c>
      <c r="M147" s="127">
        <v>18</v>
      </c>
      <c r="N147" s="60" t="e">
        <f t="shared" si="18"/>
        <v>#N/A</v>
      </c>
      <c r="O147" s="370">
        <v>0</v>
      </c>
      <c r="P147" s="371">
        <f t="shared" si="19"/>
        <v>1</v>
      </c>
    </row>
    <row r="148" spans="1:16" ht="13.5" thickBot="1" x14ac:dyDescent="0.25">
      <c r="A148" s="135" t="str">
        <f>'Ordre de passage'!D9</f>
        <v>CSRN</v>
      </c>
      <c r="B148" s="272" t="str">
        <f>'Ordre de passage'!E9</f>
        <v>Justin Gauthier</v>
      </c>
      <c r="C148" s="33"/>
      <c r="D148" s="66">
        <f t="shared" si="20"/>
        <v>6</v>
      </c>
      <c r="E148" s="61">
        <f>IF(H148="","",LOOKUP(D148,Valeurs!$G$4:'Valeurs'!$G$43,Valeurs!$H$4:'Valeurs'!$H$43))</f>
        <v>12</v>
      </c>
      <c r="F148" s="247">
        <f>IF(D148="","0,00%",LOOKUP(D148,Valeurs!$G$4:$G$43,Valeurs!$I$4:$I$43))</f>
        <v>0.18</v>
      </c>
      <c r="G148" s="153"/>
      <c r="H148" s="157">
        <f t="shared" si="21"/>
        <v>104</v>
      </c>
      <c r="I148" s="127">
        <v>60</v>
      </c>
      <c r="J148" s="62">
        <f t="shared" si="16"/>
        <v>6</v>
      </c>
      <c r="K148" s="127">
        <v>26</v>
      </c>
      <c r="L148" s="62">
        <f t="shared" si="17"/>
        <v>6</v>
      </c>
      <c r="M148" s="127">
        <v>18</v>
      </c>
      <c r="N148" s="60" t="e">
        <f t="shared" si="18"/>
        <v>#N/A</v>
      </c>
      <c r="O148" s="370">
        <v>0</v>
      </c>
      <c r="P148" s="371">
        <f t="shared" si="19"/>
        <v>1</v>
      </c>
    </row>
    <row r="149" spans="1:16" ht="13.5" thickBot="1" x14ac:dyDescent="0.25">
      <c r="A149" s="135" t="str">
        <f>'Ordre de passage'!D10</f>
        <v>CSRN</v>
      </c>
      <c r="B149" s="272" t="str">
        <f>'Ordre de passage'!E10</f>
        <v>Samya Chakir</v>
      </c>
      <c r="C149" s="33"/>
      <c r="D149" s="66">
        <f t="shared" si="20"/>
        <v>3</v>
      </c>
      <c r="E149" s="61">
        <f>IF(H149="","",LOOKUP(D149,Valeurs!$G$4:'Valeurs'!$G$43,Valeurs!$H$4:'Valeurs'!$H$43))</f>
        <v>16</v>
      </c>
      <c r="F149" s="247">
        <f>IF(D149="","0,00%",LOOKUP(D149,Valeurs!$G$4:$G$43,Valeurs!$I$4:$I$43))</f>
        <v>0.24</v>
      </c>
      <c r="G149" s="153"/>
      <c r="H149" s="157">
        <f t="shared" si="21"/>
        <v>127</v>
      </c>
      <c r="I149" s="127">
        <v>79</v>
      </c>
      <c r="J149" s="62">
        <f t="shared" si="16"/>
        <v>3</v>
      </c>
      <c r="K149" s="127">
        <v>34</v>
      </c>
      <c r="L149" s="62">
        <f t="shared" si="17"/>
        <v>3</v>
      </c>
      <c r="M149" s="127">
        <v>14</v>
      </c>
      <c r="N149" s="60" t="e">
        <f t="shared" si="18"/>
        <v>#N/A</v>
      </c>
      <c r="O149" s="370">
        <v>0</v>
      </c>
      <c r="P149" s="371">
        <f t="shared" si="19"/>
        <v>1</v>
      </c>
    </row>
    <row r="150" spans="1:16" ht="13.5" thickBot="1" x14ac:dyDescent="0.25">
      <c r="A150" s="135" t="str">
        <f>'Ordre de passage'!D11</f>
        <v>CSRN</v>
      </c>
      <c r="B150" s="272" t="str">
        <f>'Ordre de passage'!E11</f>
        <v>Gabrielle thibodeau</v>
      </c>
      <c r="C150" s="33"/>
      <c r="D150" s="66">
        <f t="shared" si="20"/>
        <v>7</v>
      </c>
      <c r="E150" s="61">
        <f>IF(H150="","",LOOKUP(D150,Valeurs!$G$4:'Valeurs'!$G$43,Valeurs!$H$4:'Valeurs'!$H$43))</f>
        <v>11</v>
      </c>
      <c r="F150" s="247">
        <f>IF(D150="","0,00%",LOOKUP(D150,Valeurs!$G$4:$G$43,Valeurs!$I$4:$I$43))</f>
        <v>0.16500000000000001</v>
      </c>
      <c r="G150" s="153"/>
      <c r="H150" s="157">
        <f t="shared" si="21"/>
        <v>93</v>
      </c>
      <c r="I150" s="127">
        <v>59</v>
      </c>
      <c r="J150" s="62">
        <f t="shared" si="16"/>
        <v>7</v>
      </c>
      <c r="K150" s="127">
        <v>16</v>
      </c>
      <c r="L150" s="62">
        <f t="shared" si="17"/>
        <v>10</v>
      </c>
      <c r="M150" s="127">
        <v>18</v>
      </c>
      <c r="N150" s="60" t="e">
        <f t="shared" si="18"/>
        <v>#N/A</v>
      </c>
      <c r="O150" s="370">
        <v>0</v>
      </c>
      <c r="P150" s="371">
        <f t="shared" si="19"/>
        <v>1</v>
      </c>
    </row>
    <row r="151" spans="1:16" ht="13.5" thickBot="1" x14ac:dyDescent="0.25">
      <c r="A151" s="135" t="str">
        <f>'Ordre de passage'!D12</f>
        <v>SSSL</v>
      </c>
      <c r="B151" s="272" t="str">
        <f>'Ordre de passage'!E12</f>
        <v>Etienne Roy</v>
      </c>
      <c r="C151" s="33"/>
      <c r="D151" s="66">
        <f t="shared" si="20"/>
        <v>4</v>
      </c>
      <c r="E151" s="61">
        <f>IF(H151="","",LOOKUP(D151,Valeurs!$G$4:'Valeurs'!$G$43,Valeurs!$H$4:'Valeurs'!$H$43))</f>
        <v>14</v>
      </c>
      <c r="F151" s="247">
        <f>IF(D151="","0,00%",LOOKUP(D151,Valeurs!$G$4:$G$43,Valeurs!$I$4:$I$43))</f>
        <v>0.21</v>
      </c>
      <c r="G151" s="153"/>
      <c r="H151" s="157">
        <f t="shared" si="21"/>
        <v>114</v>
      </c>
      <c r="I151" s="127">
        <v>67</v>
      </c>
      <c r="J151" s="62">
        <f t="shared" si="16"/>
        <v>5</v>
      </c>
      <c r="K151" s="127">
        <v>33</v>
      </c>
      <c r="L151" s="62">
        <f t="shared" si="17"/>
        <v>4</v>
      </c>
      <c r="M151" s="127">
        <v>14</v>
      </c>
      <c r="N151" s="60" t="e">
        <f t="shared" si="18"/>
        <v>#N/A</v>
      </c>
      <c r="O151" s="370">
        <v>0</v>
      </c>
      <c r="P151" s="371">
        <f t="shared" si="19"/>
        <v>1</v>
      </c>
    </row>
    <row r="152" spans="1:16" ht="13.5" thickBot="1" x14ac:dyDescent="0.25">
      <c r="A152" s="135" t="str">
        <f>'Ordre de passage'!D13</f>
        <v>SSSL</v>
      </c>
      <c r="B152" s="272" t="str">
        <f>'Ordre de passage'!E13</f>
        <v>Jacob Morneau</v>
      </c>
      <c r="C152" s="33"/>
      <c r="D152" s="66">
        <f t="shared" si="20"/>
        <v>8</v>
      </c>
      <c r="E152" s="61">
        <f>IF(H152="","",LOOKUP(D152,Valeurs!$G$4:'Valeurs'!$G$43,Valeurs!$H$4:'Valeurs'!$H$43))</f>
        <v>10</v>
      </c>
      <c r="F152" s="247">
        <f>IF(D152="","0,00%",LOOKUP(D152,Valeurs!$G$4:$G$43,Valeurs!$I$4:$I$43))</f>
        <v>0.15</v>
      </c>
      <c r="G152" s="153"/>
      <c r="H152" s="157">
        <f t="shared" si="21"/>
        <v>90</v>
      </c>
      <c r="I152" s="127">
        <v>71</v>
      </c>
      <c r="J152" s="62">
        <f t="shared" si="16"/>
        <v>4</v>
      </c>
      <c r="K152" s="127">
        <v>19</v>
      </c>
      <c r="L152" s="62">
        <f t="shared" si="17"/>
        <v>8</v>
      </c>
      <c r="M152" s="127">
        <v>0</v>
      </c>
      <c r="N152" s="60">
        <f t="shared" si="18"/>
        <v>1</v>
      </c>
      <c r="O152" s="370">
        <v>0</v>
      </c>
      <c r="P152" s="371">
        <f t="shared" si="19"/>
        <v>1</v>
      </c>
    </row>
    <row r="153" spans="1:16" x14ac:dyDescent="0.2">
      <c r="A153" s="135" t="str">
        <f>'Ordre de passage'!D14</f>
        <v>30Deux</v>
      </c>
      <c r="B153" s="272" t="str">
        <f>'Ordre de passage'!E14</f>
        <v>Britany Tremlay - hors concours</v>
      </c>
      <c r="C153" s="33"/>
      <c r="D153" s="66">
        <f t="shared" si="20"/>
        <v>10</v>
      </c>
      <c r="E153" s="61">
        <f>IF(H153="","",LOOKUP(D153,Valeurs!$G$4:'Valeurs'!$G$43,Valeurs!$H$4:'Valeurs'!$H$43))</f>
        <v>7</v>
      </c>
      <c r="F153" s="247">
        <f>IF(D153="","0,00%",LOOKUP(D153,Valeurs!$G$4:$G$43,Valeurs!$I$4:$I$43))</f>
        <v>0.105</v>
      </c>
      <c r="G153" s="153"/>
      <c r="H153" s="157">
        <f t="shared" si="21"/>
        <v>58</v>
      </c>
      <c r="I153" s="127">
        <v>42</v>
      </c>
      <c r="J153" s="62">
        <f t="shared" si="16"/>
        <v>10</v>
      </c>
      <c r="K153" s="127">
        <v>2</v>
      </c>
      <c r="L153" s="62">
        <f t="shared" si="17"/>
        <v>11</v>
      </c>
      <c r="M153" s="127">
        <v>14</v>
      </c>
      <c r="N153" s="60" t="e">
        <f t="shared" si="18"/>
        <v>#N/A</v>
      </c>
      <c r="O153" s="370">
        <v>0</v>
      </c>
      <c r="P153" s="371">
        <f t="shared" si="19"/>
        <v>1</v>
      </c>
    </row>
    <row r="154" spans="1:16" x14ac:dyDescent="0.2">
      <c r="A154" s="135">
        <f>'Ordre de passage'!D15</f>
        <v>0</v>
      </c>
      <c r="B154" s="272">
        <f>'Ordre de passage'!E15</f>
        <v>0</v>
      </c>
      <c r="C154" s="33"/>
      <c r="D154" s="66" t="str">
        <f t="shared" si="20"/>
        <v/>
      </c>
      <c r="E154" s="61" t="str">
        <f>IF(H154="","",LOOKUP(D154,Valeurs!$G$4:'Valeurs'!$G$43,Valeurs!$H$4:'Valeurs'!$H$43))</f>
        <v/>
      </c>
      <c r="F154" s="247" t="str">
        <f>IF(D154="","0,00%",LOOKUP(D154,Valeurs!$G$4:$G$43,Valeurs!$I$4:$I$43))</f>
        <v>0,00%</v>
      </c>
      <c r="G154" s="153"/>
      <c r="H154" s="157" t="str">
        <f t="shared" si="21"/>
        <v/>
      </c>
      <c r="I154" s="127"/>
      <c r="J154" s="62" t="str">
        <f t="shared" si="16"/>
        <v/>
      </c>
      <c r="K154" s="127"/>
      <c r="L154" s="62" t="str">
        <f t="shared" si="17"/>
        <v/>
      </c>
      <c r="M154" s="127"/>
      <c r="N154" s="62" t="str">
        <f t="shared" si="18"/>
        <v/>
      </c>
      <c r="O154" s="370">
        <v>0</v>
      </c>
      <c r="P154" s="371">
        <f t="shared" si="19"/>
        <v>1</v>
      </c>
    </row>
    <row r="155" spans="1:16" x14ac:dyDescent="0.2">
      <c r="A155" s="135">
        <f>'Ordre de passage'!D16</f>
        <v>0</v>
      </c>
      <c r="B155" s="272">
        <f>'Ordre de passage'!E16</f>
        <v>0</v>
      </c>
      <c r="C155" s="33"/>
      <c r="D155" s="66" t="str">
        <f t="shared" si="20"/>
        <v/>
      </c>
      <c r="E155" s="61" t="str">
        <f>IF(H155="","",LOOKUP(D155,Valeurs!$G$4:'Valeurs'!$G$43,Valeurs!$H$4:'Valeurs'!$H$43))</f>
        <v/>
      </c>
      <c r="F155" s="247" t="str">
        <f>IF(D155="","0,00%",LOOKUP(D155,Valeurs!$G$4:$G$43,Valeurs!$I$4:$I$43))</f>
        <v>0,00%</v>
      </c>
      <c r="G155" s="153"/>
      <c r="H155" s="157" t="str">
        <f t="shared" si="21"/>
        <v/>
      </c>
      <c r="I155" s="127"/>
      <c r="J155" s="62" t="str">
        <f t="shared" si="16"/>
        <v/>
      </c>
      <c r="K155" s="127"/>
      <c r="L155" s="62" t="str">
        <f t="shared" si="17"/>
        <v/>
      </c>
      <c r="M155" s="127"/>
      <c r="N155" s="62" t="str">
        <f t="shared" si="18"/>
        <v/>
      </c>
      <c r="O155" s="370">
        <v>0</v>
      </c>
      <c r="P155" s="371">
        <f t="shared" si="19"/>
        <v>1</v>
      </c>
    </row>
    <row r="156" spans="1:16" x14ac:dyDescent="0.2">
      <c r="A156" s="135">
        <f>'Ordre de passage'!D17</f>
        <v>0</v>
      </c>
      <c r="B156" s="272">
        <f>'Ordre de passage'!E17</f>
        <v>0</v>
      </c>
      <c r="C156" s="33"/>
      <c r="D156" s="66" t="str">
        <f t="shared" si="20"/>
        <v/>
      </c>
      <c r="E156" s="61" t="str">
        <f>IF(H156="","",LOOKUP(D156,Valeurs!$G$4:'Valeurs'!$G$43,Valeurs!$H$4:'Valeurs'!$H$43))</f>
        <v/>
      </c>
      <c r="F156" s="247" t="str">
        <f>IF(D156="","0,00%",LOOKUP(D156,Valeurs!$G$4:$G$43,Valeurs!$I$4:$I$43))</f>
        <v>0,00%</v>
      </c>
      <c r="G156" s="153"/>
      <c r="H156" s="157" t="str">
        <f t="shared" si="21"/>
        <v/>
      </c>
      <c r="I156" s="127"/>
      <c r="J156" s="62" t="str">
        <f t="shared" si="16"/>
        <v/>
      </c>
      <c r="K156" s="127"/>
      <c r="L156" s="62" t="str">
        <f t="shared" si="17"/>
        <v/>
      </c>
      <c r="M156" s="127"/>
      <c r="N156" s="62" t="str">
        <f t="shared" si="18"/>
        <v/>
      </c>
      <c r="O156" s="370">
        <v>0</v>
      </c>
      <c r="P156" s="371">
        <f t="shared" si="19"/>
        <v>1</v>
      </c>
    </row>
    <row r="157" spans="1:16" x14ac:dyDescent="0.2">
      <c r="A157" s="135">
        <f>'Ordre de passage'!D18</f>
        <v>0</v>
      </c>
      <c r="B157" s="272">
        <f>'Ordre de passage'!E18</f>
        <v>0</v>
      </c>
      <c r="C157" s="33"/>
      <c r="D157" s="66" t="str">
        <f t="shared" si="20"/>
        <v/>
      </c>
      <c r="E157" s="61" t="str">
        <f>IF(H157="","",LOOKUP(D157,Valeurs!$G$4:'Valeurs'!$G$43,Valeurs!$H$4:'Valeurs'!$H$43))</f>
        <v/>
      </c>
      <c r="F157" s="247" t="str">
        <f>IF(D157="","0,00%",LOOKUP(D157,Valeurs!$G$4:$G$43,Valeurs!$I$4:$I$43))</f>
        <v>0,00%</v>
      </c>
      <c r="G157" s="153"/>
      <c r="H157" s="157" t="str">
        <f t="shared" si="21"/>
        <v/>
      </c>
      <c r="I157" s="127"/>
      <c r="J157" s="62" t="str">
        <f t="shared" si="16"/>
        <v/>
      </c>
      <c r="K157" s="127"/>
      <c r="L157" s="62" t="str">
        <f t="shared" si="17"/>
        <v/>
      </c>
      <c r="M157" s="127"/>
      <c r="N157" s="62" t="str">
        <f t="shared" si="18"/>
        <v/>
      </c>
      <c r="O157" s="370">
        <v>0</v>
      </c>
      <c r="P157" s="371">
        <f t="shared" si="19"/>
        <v>1</v>
      </c>
    </row>
    <row r="158" spans="1:16" hidden="1" x14ac:dyDescent="0.2">
      <c r="A158" s="135">
        <f>'Ordre de passage'!D19</f>
        <v>0</v>
      </c>
      <c r="B158" s="272">
        <f>'Ordre de passage'!E19</f>
        <v>0</v>
      </c>
      <c r="C158" s="33"/>
      <c r="D158" s="66" t="str">
        <f t="shared" si="20"/>
        <v/>
      </c>
      <c r="E158" s="61" t="str">
        <f>IF(H158="","",LOOKUP(D158,Valeurs!$G$4:'Valeurs'!$G$43,Valeurs!$H$4:'Valeurs'!$H$43))</f>
        <v/>
      </c>
      <c r="F158" s="247" t="str">
        <f>IF(D158="","0,00%",LOOKUP(D158,Valeurs!$G$4:$G$43,Valeurs!$I$4:$I$43))</f>
        <v>0,00%</v>
      </c>
      <c r="G158" s="153"/>
      <c r="H158" s="157" t="str">
        <f t="shared" si="21"/>
        <v/>
      </c>
      <c r="I158" s="127"/>
      <c r="J158" s="62" t="str">
        <f t="shared" si="16"/>
        <v/>
      </c>
      <c r="K158" s="127"/>
      <c r="L158" s="62" t="str">
        <f t="shared" si="17"/>
        <v/>
      </c>
      <c r="M158" s="127"/>
      <c r="N158" s="62" t="str">
        <f t="shared" ref="N158:N172" si="22">IF(M158="","",RANK(M158,$M$143:$M$172))</f>
        <v/>
      </c>
      <c r="O158" s="127"/>
      <c r="P158" s="62" t="str">
        <f t="shared" si="19"/>
        <v/>
      </c>
    </row>
    <row r="159" spans="1:16" hidden="1" x14ac:dyDescent="0.2">
      <c r="A159" s="135">
        <f>'Ordre de passage'!D26</f>
        <v>0</v>
      </c>
      <c r="B159" s="272">
        <f>'Ordre de passage'!E26</f>
        <v>0</v>
      </c>
      <c r="C159" s="33"/>
      <c r="D159" s="66" t="str">
        <f t="shared" si="20"/>
        <v/>
      </c>
      <c r="E159" s="61" t="str">
        <f>IF(H159="","",LOOKUP(D159,Valeurs!$G$4:'Valeurs'!$G$43,Valeurs!$H$4:'Valeurs'!$H$43))</f>
        <v/>
      </c>
      <c r="F159" s="247" t="str">
        <f>IF(D159="","0,00%",LOOKUP(D159,Valeurs!$G$4:$G$43,Valeurs!$I$4:$I$43))</f>
        <v>0,00%</v>
      </c>
      <c r="G159" s="153"/>
      <c r="H159" s="157" t="str">
        <f t="shared" si="21"/>
        <v/>
      </c>
      <c r="I159" s="127"/>
      <c r="J159" s="62" t="str">
        <f t="shared" si="16"/>
        <v/>
      </c>
      <c r="K159" s="127"/>
      <c r="L159" s="62" t="str">
        <f t="shared" si="17"/>
        <v/>
      </c>
      <c r="M159" s="127"/>
      <c r="N159" s="62" t="str">
        <f t="shared" si="22"/>
        <v/>
      </c>
      <c r="O159" s="127"/>
      <c r="P159" s="62" t="str">
        <f t="shared" si="19"/>
        <v/>
      </c>
    </row>
    <row r="160" spans="1:16" hidden="1" x14ac:dyDescent="0.2">
      <c r="A160" s="135">
        <f>'Ordre de passage'!D27</f>
        <v>0</v>
      </c>
      <c r="B160" s="272">
        <f>'Ordre de passage'!E27</f>
        <v>0</v>
      </c>
      <c r="C160" s="33"/>
      <c r="D160" s="66" t="str">
        <f t="shared" si="20"/>
        <v/>
      </c>
      <c r="E160" s="61" t="str">
        <f>IF(H160="","",LOOKUP(D160,Valeurs!$G$4:'Valeurs'!$G$43,Valeurs!$H$4:'Valeurs'!$H$43))</f>
        <v/>
      </c>
      <c r="F160" s="247" t="str">
        <f>IF(D160="","0,00%",LOOKUP(D160,Valeurs!$G$4:$G$43,Valeurs!$I$4:$I$43))</f>
        <v>0,00%</v>
      </c>
      <c r="G160" s="153"/>
      <c r="H160" s="157" t="str">
        <f t="shared" si="21"/>
        <v/>
      </c>
      <c r="I160" s="127"/>
      <c r="J160" s="62" t="str">
        <f t="shared" si="16"/>
        <v/>
      </c>
      <c r="K160" s="127"/>
      <c r="L160" s="62" t="str">
        <f t="shared" si="17"/>
        <v/>
      </c>
      <c r="M160" s="127"/>
      <c r="N160" s="62" t="str">
        <f t="shared" si="22"/>
        <v/>
      </c>
      <c r="O160" s="127"/>
      <c r="P160" s="62" t="str">
        <f t="shared" si="19"/>
        <v/>
      </c>
    </row>
    <row r="161" spans="1:16" hidden="1" x14ac:dyDescent="0.2">
      <c r="A161" s="135">
        <f>'Ordre de passage'!D28</f>
        <v>0</v>
      </c>
      <c r="B161" s="272">
        <f>'Ordre de passage'!E28</f>
        <v>0</v>
      </c>
      <c r="C161" s="33"/>
      <c r="D161" s="66" t="str">
        <f t="shared" si="20"/>
        <v/>
      </c>
      <c r="E161" s="61" t="str">
        <f>IF(H161="","",LOOKUP(D161,Valeurs!$G$4:'Valeurs'!$G$43,Valeurs!$H$4:'Valeurs'!$H$43))</f>
        <v/>
      </c>
      <c r="F161" s="247" t="str">
        <f>IF(D161="","0,00%",LOOKUP(D161,Valeurs!$G$4:$G$43,Valeurs!$I$4:$I$43))</f>
        <v>0,00%</v>
      </c>
      <c r="G161" s="153"/>
      <c r="H161" s="157" t="str">
        <f t="shared" si="21"/>
        <v/>
      </c>
      <c r="I161" s="127"/>
      <c r="J161" s="62" t="str">
        <f t="shared" si="16"/>
        <v/>
      </c>
      <c r="K161" s="127"/>
      <c r="L161" s="62" t="str">
        <f t="shared" si="17"/>
        <v/>
      </c>
      <c r="M161" s="127"/>
      <c r="N161" s="62" t="str">
        <f t="shared" si="22"/>
        <v/>
      </c>
      <c r="O161" s="127"/>
      <c r="P161" s="62" t="str">
        <f t="shared" si="19"/>
        <v/>
      </c>
    </row>
    <row r="162" spans="1:16" hidden="1" x14ac:dyDescent="0.2">
      <c r="A162" s="135">
        <f>'Ordre de passage'!D29</f>
        <v>0</v>
      </c>
      <c r="B162" s="272">
        <f>'Ordre de passage'!E29</f>
        <v>0</v>
      </c>
      <c r="C162" s="33"/>
      <c r="D162" s="66" t="str">
        <f t="shared" si="20"/>
        <v/>
      </c>
      <c r="E162" s="61" t="str">
        <f>IF(H162="","",LOOKUP(D162,Valeurs!$G$4:'Valeurs'!$G$43,Valeurs!$H$4:'Valeurs'!$H$43))</f>
        <v/>
      </c>
      <c r="F162" s="247" t="str">
        <f>IF(D162="","0,00%",LOOKUP(D162,Valeurs!$G$4:$G$43,Valeurs!$I$4:$I$43))</f>
        <v>0,00%</v>
      </c>
      <c r="G162" s="153"/>
      <c r="H162" s="157" t="str">
        <f t="shared" si="21"/>
        <v/>
      </c>
      <c r="I162" s="127"/>
      <c r="J162" s="62" t="str">
        <f t="shared" si="16"/>
        <v/>
      </c>
      <c r="K162" s="127"/>
      <c r="L162" s="62" t="str">
        <f t="shared" si="17"/>
        <v/>
      </c>
      <c r="M162" s="127"/>
      <c r="N162" s="62" t="str">
        <f t="shared" si="22"/>
        <v/>
      </c>
      <c r="O162" s="127"/>
      <c r="P162" s="62" t="str">
        <f t="shared" si="19"/>
        <v/>
      </c>
    </row>
    <row r="163" spans="1:16" hidden="1" x14ac:dyDescent="0.2">
      <c r="A163" s="135">
        <f>'Ordre de passage'!D30</f>
        <v>0</v>
      </c>
      <c r="B163" s="272">
        <f>'Ordre de passage'!E30</f>
        <v>0</v>
      </c>
      <c r="C163" s="88"/>
      <c r="D163" s="66" t="str">
        <f t="shared" si="20"/>
        <v/>
      </c>
      <c r="E163" s="61" t="str">
        <f>IF(H163="","",LOOKUP(D163,Valeurs!$G$4:'Valeurs'!$G$43,Valeurs!$H$4:'Valeurs'!$H$43))</f>
        <v/>
      </c>
      <c r="F163" s="247" t="str">
        <f>IF(D163="","0,00%",LOOKUP(D163,Valeurs!$G$4:$G$43,Valeurs!$I$4:$I$43))</f>
        <v>0,00%</v>
      </c>
      <c r="G163" s="154"/>
      <c r="H163" s="157" t="str">
        <f t="shared" si="21"/>
        <v/>
      </c>
      <c r="I163" s="132"/>
      <c r="J163" s="62" t="str">
        <f t="shared" si="16"/>
        <v/>
      </c>
      <c r="K163" s="132"/>
      <c r="L163" s="62" t="str">
        <f t="shared" si="17"/>
        <v/>
      </c>
      <c r="M163" s="132"/>
      <c r="N163" s="62" t="str">
        <f t="shared" si="22"/>
        <v/>
      </c>
      <c r="O163" s="132"/>
      <c r="P163" s="62" t="str">
        <f t="shared" si="19"/>
        <v/>
      </c>
    </row>
    <row r="164" spans="1:16" hidden="1" x14ac:dyDescent="0.2">
      <c r="A164" s="135">
        <f>'Ordre de passage'!D31</f>
        <v>0</v>
      </c>
      <c r="B164" s="272">
        <f>'Ordre de passage'!E31</f>
        <v>0</v>
      </c>
      <c r="C164" s="88"/>
      <c r="D164" s="66" t="str">
        <f t="shared" si="20"/>
        <v/>
      </c>
      <c r="E164" s="61" t="str">
        <f>IF(H164="","",LOOKUP(D164,Valeurs!$G$4:'Valeurs'!$G$43,Valeurs!$H$4:'Valeurs'!$H$43))</f>
        <v/>
      </c>
      <c r="F164" s="247" t="str">
        <f>IF(D164="","0,00%",LOOKUP(D164,Valeurs!$G$4:$G$43,Valeurs!$I$4:$I$43))</f>
        <v>0,00%</v>
      </c>
      <c r="G164" s="154"/>
      <c r="H164" s="157" t="str">
        <f t="shared" si="21"/>
        <v/>
      </c>
      <c r="I164" s="132"/>
      <c r="J164" s="62" t="str">
        <f t="shared" si="16"/>
        <v/>
      </c>
      <c r="K164" s="132"/>
      <c r="L164" s="62" t="str">
        <f t="shared" si="17"/>
        <v/>
      </c>
      <c r="M164" s="132"/>
      <c r="N164" s="62" t="str">
        <f t="shared" si="22"/>
        <v/>
      </c>
      <c r="O164" s="132"/>
      <c r="P164" s="62" t="str">
        <f t="shared" si="19"/>
        <v/>
      </c>
    </row>
    <row r="165" spans="1:16" hidden="1" x14ac:dyDescent="0.2">
      <c r="A165" s="135" t="e">
        <f>'Ordre de passage'!#REF!</f>
        <v>#REF!</v>
      </c>
      <c r="B165" s="272" t="e">
        <f>'Ordre de passage'!#REF!</f>
        <v>#REF!</v>
      </c>
      <c r="C165" s="88"/>
      <c r="D165" s="66" t="str">
        <f t="shared" si="20"/>
        <v/>
      </c>
      <c r="E165" s="61" t="str">
        <f>IF(H165="","",LOOKUP(D165,Valeurs!$G$4:'Valeurs'!$G$43,Valeurs!$H$4:'Valeurs'!$H$43))</f>
        <v/>
      </c>
      <c r="F165" s="247" t="str">
        <f>IF(D165="","0,00%",LOOKUP(D165,Valeurs!$G$4:$G$43,Valeurs!$I$4:$I$43))</f>
        <v>0,00%</v>
      </c>
      <c r="G165" s="154"/>
      <c r="H165" s="157" t="str">
        <f t="shared" si="21"/>
        <v/>
      </c>
      <c r="I165" s="132"/>
      <c r="J165" s="62" t="str">
        <f t="shared" si="16"/>
        <v/>
      </c>
      <c r="K165" s="132"/>
      <c r="L165" s="62" t="str">
        <f t="shared" si="17"/>
        <v/>
      </c>
      <c r="M165" s="132"/>
      <c r="N165" s="62" t="str">
        <f t="shared" si="22"/>
        <v/>
      </c>
      <c r="O165" s="132"/>
      <c r="P165" s="62" t="str">
        <f t="shared" si="19"/>
        <v/>
      </c>
    </row>
    <row r="166" spans="1:16" hidden="1" x14ac:dyDescent="0.2">
      <c r="A166" s="135" t="e">
        <f>'Ordre de passage'!#REF!</f>
        <v>#REF!</v>
      </c>
      <c r="B166" s="272" t="e">
        <f>'Ordre de passage'!#REF!</f>
        <v>#REF!</v>
      </c>
      <c r="C166" s="88"/>
      <c r="D166" s="66" t="str">
        <f t="shared" si="20"/>
        <v/>
      </c>
      <c r="E166" s="61" t="str">
        <f>IF(H166="","",LOOKUP(D166,Valeurs!$G$4:'Valeurs'!$G$43,Valeurs!$H$4:'Valeurs'!$H$43))</f>
        <v/>
      </c>
      <c r="F166" s="247" t="str">
        <f>IF(D166="","0,00%",LOOKUP(D166,Valeurs!$G$4:$G$43,Valeurs!$I$4:$I$43))</f>
        <v>0,00%</v>
      </c>
      <c r="G166" s="154"/>
      <c r="H166" s="157" t="str">
        <f t="shared" si="21"/>
        <v/>
      </c>
      <c r="I166" s="132"/>
      <c r="J166" s="62" t="str">
        <f t="shared" si="16"/>
        <v/>
      </c>
      <c r="K166" s="132"/>
      <c r="L166" s="62" t="str">
        <f t="shared" si="17"/>
        <v/>
      </c>
      <c r="M166" s="132"/>
      <c r="N166" s="62" t="str">
        <f t="shared" si="22"/>
        <v/>
      </c>
      <c r="O166" s="132"/>
      <c r="P166" s="62" t="str">
        <f t="shared" si="19"/>
        <v/>
      </c>
    </row>
    <row r="167" spans="1:16" hidden="1" x14ac:dyDescent="0.2">
      <c r="A167" s="135" t="e">
        <f>'Ordre de passage'!#REF!</f>
        <v>#REF!</v>
      </c>
      <c r="B167" s="272" t="e">
        <f>'Ordre de passage'!#REF!</f>
        <v>#REF!</v>
      </c>
      <c r="C167" s="88"/>
      <c r="D167" s="66" t="str">
        <f t="shared" si="20"/>
        <v/>
      </c>
      <c r="E167" s="61" t="str">
        <f>IF(H167="","",LOOKUP(D167,Valeurs!$G$4:'Valeurs'!$G$43,Valeurs!$H$4:'Valeurs'!$H$43))</f>
        <v/>
      </c>
      <c r="F167" s="247" t="str">
        <f>IF(D167="","0,00%",LOOKUP(D167,Valeurs!$G$4:$G$43,Valeurs!$I$4:$I$43))</f>
        <v>0,00%</v>
      </c>
      <c r="G167" s="154"/>
      <c r="H167" s="157" t="str">
        <f t="shared" si="21"/>
        <v/>
      </c>
      <c r="I167" s="132"/>
      <c r="J167" s="62" t="str">
        <f t="shared" si="16"/>
        <v/>
      </c>
      <c r="K167" s="132"/>
      <c r="L167" s="62" t="str">
        <f t="shared" si="17"/>
        <v/>
      </c>
      <c r="M167" s="132"/>
      <c r="N167" s="62" t="str">
        <f t="shared" si="22"/>
        <v/>
      </c>
      <c r="O167" s="132"/>
      <c r="P167" s="62" t="str">
        <f t="shared" si="19"/>
        <v/>
      </c>
    </row>
    <row r="168" spans="1:16" hidden="1" x14ac:dyDescent="0.2">
      <c r="A168" s="135" t="e">
        <f>'Ordre de passage'!#REF!</f>
        <v>#REF!</v>
      </c>
      <c r="B168" s="272" t="e">
        <f>'Ordre de passage'!#REF!</f>
        <v>#REF!</v>
      </c>
      <c r="C168" s="88"/>
      <c r="D168" s="66" t="str">
        <f t="shared" si="20"/>
        <v/>
      </c>
      <c r="E168" s="61" t="str">
        <f>IF(H168="","",LOOKUP(D168,Valeurs!$G$4:'Valeurs'!$G$43,Valeurs!$H$4:'Valeurs'!$H$43))</f>
        <v/>
      </c>
      <c r="F168" s="247" t="str">
        <f>IF(D168="","0,00%",LOOKUP(D168,Valeurs!$G$4:$G$43,Valeurs!$I$4:$I$43))</f>
        <v>0,00%</v>
      </c>
      <c r="G168" s="154"/>
      <c r="H168" s="157" t="str">
        <f t="shared" si="21"/>
        <v/>
      </c>
      <c r="I168" s="132"/>
      <c r="J168" s="62" t="str">
        <f t="shared" si="16"/>
        <v/>
      </c>
      <c r="K168" s="132"/>
      <c r="L168" s="62" t="str">
        <f t="shared" si="17"/>
        <v/>
      </c>
      <c r="M168" s="132"/>
      <c r="N168" s="62" t="str">
        <f t="shared" si="22"/>
        <v/>
      </c>
      <c r="O168" s="132"/>
      <c r="P168" s="62" t="str">
        <f t="shared" si="19"/>
        <v/>
      </c>
    </row>
    <row r="169" spans="1:16" hidden="1" x14ac:dyDescent="0.2">
      <c r="A169" s="135" t="e">
        <f>'Ordre de passage'!#REF!</f>
        <v>#REF!</v>
      </c>
      <c r="B169" s="272" t="e">
        <f>'Ordre de passage'!#REF!</f>
        <v>#REF!</v>
      </c>
      <c r="C169" s="88"/>
      <c r="D169" s="66" t="str">
        <f t="shared" si="20"/>
        <v/>
      </c>
      <c r="E169" s="61" t="str">
        <f>IF(H169="","",LOOKUP(D169,Valeurs!$G$4:'Valeurs'!$G$43,Valeurs!$H$4:'Valeurs'!$H$43))</f>
        <v/>
      </c>
      <c r="F169" s="247" t="str">
        <f>IF(D169="","0,00%",LOOKUP(D169,Valeurs!$G$4:$G$43,Valeurs!$I$4:$I$43))</f>
        <v>0,00%</v>
      </c>
      <c r="G169" s="154"/>
      <c r="H169" s="157" t="str">
        <f t="shared" si="21"/>
        <v/>
      </c>
      <c r="I169" s="132"/>
      <c r="J169" s="62" t="str">
        <f t="shared" si="16"/>
        <v/>
      </c>
      <c r="K169" s="132"/>
      <c r="L169" s="62" t="str">
        <f t="shared" si="17"/>
        <v/>
      </c>
      <c r="M169" s="132"/>
      <c r="N169" s="62" t="str">
        <f t="shared" si="22"/>
        <v/>
      </c>
      <c r="O169" s="132"/>
      <c r="P169" s="62" t="str">
        <f t="shared" si="19"/>
        <v/>
      </c>
    </row>
    <row r="170" spans="1:16" hidden="1" x14ac:dyDescent="0.2">
      <c r="A170" s="135" t="e">
        <f>'Ordre de passage'!#REF!</f>
        <v>#REF!</v>
      </c>
      <c r="B170" s="272" t="e">
        <f>'Ordre de passage'!#REF!</f>
        <v>#REF!</v>
      </c>
      <c r="C170" s="88"/>
      <c r="D170" s="66" t="str">
        <f t="shared" si="20"/>
        <v/>
      </c>
      <c r="E170" s="61" t="str">
        <f>IF(H170="","",LOOKUP(D170,Valeurs!$G$4:'Valeurs'!$G$43,Valeurs!$H$4:'Valeurs'!$H$43))</f>
        <v/>
      </c>
      <c r="F170" s="247" t="str">
        <f>IF(D170="","0,00%",LOOKUP(D170,Valeurs!$G$4:$G$43,Valeurs!$I$4:$I$43))</f>
        <v>0,00%</v>
      </c>
      <c r="G170" s="154"/>
      <c r="H170" s="157" t="str">
        <f t="shared" si="21"/>
        <v/>
      </c>
      <c r="I170" s="132"/>
      <c r="J170" s="62" t="str">
        <f t="shared" si="16"/>
        <v/>
      </c>
      <c r="K170" s="132"/>
      <c r="L170" s="62" t="str">
        <f t="shared" si="17"/>
        <v/>
      </c>
      <c r="M170" s="132"/>
      <c r="N170" s="62" t="str">
        <f t="shared" si="22"/>
        <v/>
      </c>
      <c r="O170" s="132"/>
      <c r="P170" s="62" t="str">
        <f t="shared" si="19"/>
        <v/>
      </c>
    </row>
    <row r="171" spans="1:16" hidden="1" x14ac:dyDescent="0.2">
      <c r="A171" s="135" t="e">
        <f>'Ordre de passage'!#REF!</f>
        <v>#REF!</v>
      </c>
      <c r="B171" s="272" t="e">
        <f>'Ordre de passage'!#REF!</f>
        <v>#REF!</v>
      </c>
      <c r="C171" s="88"/>
      <c r="D171" s="66" t="str">
        <f t="shared" si="20"/>
        <v/>
      </c>
      <c r="E171" s="61" t="str">
        <f>IF(H171="","",LOOKUP(D171,Valeurs!$G$4:'Valeurs'!$G$43,Valeurs!$H$4:'Valeurs'!$H$43))</f>
        <v/>
      </c>
      <c r="F171" s="247" t="str">
        <f>IF(D171="","0,00%",LOOKUP(D171,Valeurs!$G$4:$G$43,Valeurs!$I$4:$I$43))</f>
        <v>0,00%</v>
      </c>
      <c r="G171" s="154"/>
      <c r="H171" s="157" t="str">
        <f t="shared" si="21"/>
        <v/>
      </c>
      <c r="I171" s="132"/>
      <c r="J171" s="62" t="str">
        <f t="shared" si="16"/>
        <v/>
      </c>
      <c r="K171" s="132"/>
      <c r="L171" s="62" t="str">
        <f t="shared" si="17"/>
        <v/>
      </c>
      <c r="M171" s="132"/>
      <c r="N171" s="62" t="str">
        <f t="shared" si="22"/>
        <v/>
      </c>
      <c r="O171" s="132"/>
      <c r="P171" s="62" t="str">
        <f t="shared" si="19"/>
        <v/>
      </c>
    </row>
    <row r="172" spans="1:16" ht="13.5" hidden="1" thickBot="1" x14ac:dyDescent="0.25">
      <c r="A172" s="137" t="e">
        <f>'Ordre de passage'!#REF!</f>
        <v>#REF!</v>
      </c>
      <c r="B172" s="273" t="e">
        <f>'Ordre de passage'!#REF!</f>
        <v>#REF!</v>
      </c>
      <c r="C172" s="34"/>
      <c r="D172" s="67" t="str">
        <f t="shared" si="20"/>
        <v/>
      </c>
      <c r="E172" s="63" t="str">
        <f>IF(H172="","",LOOKUP(D172,Valeurs!$G$4:'Valeurs'!$G$43,Valeurs!$H$4:'Valeurs'!$H$43))</f>
        <v/>
      </c>
      <c r="F172" s="248" t="str">
        <f>IF(D172="","0,00%",LOOKUP(D172,Valeurs!$G$4:$G$43,Valeurs!$I$4:$I$43))</f>
        <v>0,00%</v>
      </c>
      <c r="G172" s="155"/>
      <c r="H172" s="158" t="str">
        <f t="shared" si="21"/>
        <v/>
      </c>
      <c r="I172" s="128"/>
      <c r="J172" s="64" t="str">
        <f t="shared" si="16"/>
        <v/>
      </c>
      <c r="K172" s="128"/>
      <c r="L172" s="64" t="str">
        <f t="shared" si="17"/>
        <v/>
      </c>
      <c r="M172" s="128"/>
      <c r="N172" s="64" t="str">
        <f t="shared" si="22"/>
        <v/>
      </c>
      <c r="O172" s="128"/>
      <c r="P172" s="64" t="str">
        <f t="shared" si="19"/>
        <v/>
      </c>
    </row>
    <row r="173" spans="1:16" ht="13.5" thickBot="1" x14ac:dyDescent="0.25"/>
    <row r="174" spans="1:16" ht="18" x14ac:dyDescent="0.25">
      <c r="A174" s="475" t="s">
        <v>120</v>
      </c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7"/>
    </row>
    <row r="175" spans="1:16" ht="27" thickBot="1" x14ac:dyDescent="0.25">
      <c r="A175" s="478" t="s">
        <v>30</v>
      </c>
      <c r="B175" s="479"/>
      <c r="C175" s="479"/>
      <c r="D175" s="479"/>
      <c r="E175" s="479"/>
      <c r="F175" s="479"/>
      <c r="G175" s="479"/>
      <c r="H175" s="479"/>
      <c r="I175" s="479"/>
      <c r="J175" s="479"/>
      <c r="K175" s="479"/>
      <c r="L175" s="479"/>
      <c r="M175" s="479"/>
      <c r="N175" s="479"/>
      <c r="O175" s="479"/>
      <c r="P175" s="480"/>
    </row>
    <row r="176" spans="1:16" ht="16.5" thickBot="1" x14ac:dyDescent="0.25">
      <c r="A176" s="499" t="s">
        <v>18</v>
      </c>
      <c r="B176" s="499" t="s">
        <v>22</v>
      </c>
      <c r="C176" s="458"/>
      <c r="D176" s="499" t="s">
        <v>5</v>
      </c>
      <c r="E176" s="499" t="s">
        <v>15</v>
      </c>
      <c r="F176" s="499" t="s">
        <v>1</v>
      </c>
      <c r="G176" s="484"/>
      <c r="H176" s="377" t="s">
        <v>0</v>
      </c>
      <c r="I176" s="505" t="s">
        <v>116</v>
      </c>
      <c r="J176" s="505"/>
      <c r="K176" s="505" t="s">
        <v>123</v>
      </c>
      <c r="L176" s="505"/>
      <c r="M176" s="505" t="s">
        <v>28</v>
      </c>
      <c r="N176" s="505"/>
      <c r="O176" s="464" t="s">
        <v>86</v>
      </c>
      <c r="P176" s="464"/>
    </row>
    <row r="177" spans="1:16" ht="13.5" thickBot="1" x14ac:dyDescent="0.25">
      <c r="A177" s="500"/>
      <c r="B177" s="500"/>
      <c r="C177" s="459"/>
      <c r="D177" s="500"/>
      <c r="E177" s="500"/>
      <c r="F177" s="500"/>
      <c r="G177" s="485"/>
      <c r="H177" s="378">
        <f>SUM(M177,O177,K177,I177)</f>
        <v>256</v>
      </c>
      <c r="I177" s="131">
        <v>88</v>
      </c>
      <c r="J177" s="32" t="s">
        <v>5</v>
      </c>
      <c r="K177" s="131">
        <v>128</v>
      </c>
      <c r="L177" s="32" t="s">
        <v>5</v>
      </c>
      <c r="M177" s="131">
        <v>40</v>
      </c>
      <c r="N177" s="32" t="s">
        <v>5</v>
      </c>
      <c r="O177" s="373">
        <v>0</v>
      </c>
      <c r="P177" s="366" t="s">
        <v>5</v>
      </c>
    </row>
    <row r="178" spans="1:16" x14ac:dyDescent="0.2">
      <c r="A178" s="133" t="str">
        <f>'Ordre de passage'!D4</f>
        <v>Dam'eauclès</v>
      </c>
      <c r="B178" s="271" t="str">
        <f>'Ordre de passage'!E4</f>
        <v>Olivier Legault</v>
      </c>
      <c r="C178" s="58"/>
      <c r="D178" s="65">
        <f>IF(H178="","",RANK(H178,$H$178:$H$207))</f>
        <v>11</v>
      </c>
      <c r="E178" s="59">
        <f>IF(H178="","",LOOKUP(D178,Valeurs!$J$4:'Valeurs'!$J$43,Valeurs!$K$4:'Valeurs'!$K$43))</f>
        <v>6</v>
      </c>
      <c r="F178" s="246">
        <f>IF(D178="","0,00%",LOOKUP(D178,Valeurs!$J$4:$J$43,Valeurs!$L$4:$L$43))</f>
        <v>0.105</v>
      </c>
      <c r="G178" s="159"/>
      <c r="H178" s="156">
        <f>IF(I178="","",SUM(M178,O178,K178,I178))</f>
        <v>67</v>
      </c>
      <c r="I178" s="126">
        <v>37</v>
      </c>
      <c r="J178" s="60">
        <f>IF(I178="","",RANK(I178,$I$178:$I$207))</f>
        <v>7</v>
      </c>
      <c r="K178" s="126">
        <v>30</v>
      </c>
      <c r="L178" s="60">
        <f>IF(K178="","",RANK(K178,$K$178:$K$207))</f>
        <v>11</v>
      </c>
      <c r="M178" s="126">
        <v>0</v>
      </c>
      <c r="N178" s="60">
        <f>IF(M178="","",RANK(M178,$M$178:$M$207))</f>
        <v>11</v>
      </c>
      <c r="O178" s="369">
        <v>0</v>
      </c>
      <c r="P178" s="368">
        <f>IF(O178="","",RANK(O178,$O$178:$O$207))</f>
        <v>1</v>
      </c>
    </row>
    <row r="179" spans="1:16" x14ac:dyDescent="0.2">
      <c r="A179" s="135" t="str">
        <f>'Ordre de passage'!D5</f>
        <v>30Deux</v>
      </c>
      <c r="B179" s="272" t="str">
        <f>'Ordre de passage'!E5</f>
        <v>Annie-Pier Bell</v>
      </c>
      <c r="C179" s="33"/>
      <c r="D179" s="66">
        <f t="shared" ref="D179:D207" si="23">IF(H179="","",RANK(H179,$H$178:$H$207))</f>
        <v>1</v>
      </c>
      <c r="E179" s="61">
        <f>IF(H179="","",LOOKUP(D179,Valeurs!$G$4:'Valeurs'!$G$43,Valeurs!$H$4:'Valeurs'!$H$43))</f>
        <v>20</v>
      </c>
      <c r="F179" s="247">
        <f>IF(D179="","0,00%",LOOKUP(D179,Valeurs!$J$4:$J$43,Valeurs!$L$4:$L$43))</f>
        <v>0.35</v>
      </c>
      <c r="G179" s="160"/>
      <c r="H179" s="157">
        <f t="shared" ref="H179:H207" si="24">IF(I179="","",SUM(M179,O179,K179,I179))</f>
        <v>166</v>
      </c>
      <c r="I179" s="127">
        <v>59</v>
      </c>
      <c r="J179" s="62">
        <f t="shared" ref="J179:J207" si="25">IF(I179="","",RANK(I179,$I$178:$I$207))</f>
        <v>2</v>
      </c>
      <c r="K179" s="127">
        <v>89</v>
      </c>
      <c r="L179" s="62">
        <f t="shared" ref="L179:L207" si="26">IF(K179="","",RANK(K179,$K$178:$K$207))</f>
        <v>1</v>
      </c>
      <c r="M179" s="127">
        <v>18</v>
      </c>
      <c r="N179" s="62">
        <f t="shared" ref="N179:N207" si="27">IF(M179="","",RANK(M179,$M$178:$M$207))</f>
        <v>1</v>
      </c>
      <c r="O179" s="372">
        <v>0</v>
      </c>
      <c r="P179" s="371">
        <f t="shared" ref="P179:P207" si="28">IF(O179="","",RANK(O179,$O$178:$O$207))</f>
        <v>1</v>
      </c>
    </row>
    <row r="180" spans="1:16" x14ac:dyDescent="0.2">
      <c r="A180" s="135" t="str">
        <f>'Ordre de passage'!D6</f>
        <v>Narval</v>
      </c>
      <c r="B180" s="272" t="str">
        <f>'Ordre de passage'!E6</f>
        <v>Gabrielle Potvin</v>
      </c>
      <c r="C180" s="33"/>
      <c r="D180" s="66">
        <f t="shared" si="23"/>
        <v>7</v>
      </c>
      <c r="E180" s="61">
        <f>IF(H180="","",LOOKUP(D180,Valeurs!$G$4:'Valeurs'!$G$43,Valeurs!$H$4:'Valeurs'!$H$43))</f>
        <v>11</v>
      </c>
      <c r="F180" s="247">
        <f>IF(D180="","0,00%",LOOKUP(D180,Valeurs!$J$4:$J$43,Valeurs!$L$4:$L$43))</f>
        <v>0.1925</v>
      </c>
      <c r="G180" s="160"/>
      <c r="H180" s="157">
        <f t="shared" si="24"/>
        <v>119</v>
      </c>
      <c r="I180" s="127">
        <v>41</v>
      </c>
      <c r="J180" s="62">
        <f t="shared" si="25"/>
        <v>6</v>
      </c>
      <c r="K180" s="127">
        <v>60</v>
      </c>
      <c r="L180" s="62">
        <f t="shared" si="26"/>
        <v>6</v>
      </c>
      <c r="M180" s="127">
        <v>18</v>
      </c>
      <c r="N180" s="62">
        <f t="shared" si="27"/>
        <v>1</v>
      </c>
      <c r="O180" s="372">
        <v>0</v>
      </c>
      <c r="P180" s="371">
        <f t="shared" si="28"/>
        <v>1</v>
      </c>
    </row>
    <row r="181" spans="1:16" x14ac:dyDescent="0.2">
      <c r="A181" s="135" t="str">
        <f>'Ordre de passage'!D7</f>
        <v>CAEM</v>
      </c>
      <c r="B181" s="272" t="str">
        <f>'Ordre de passage'!E7</f>
        <v>Emmy Mastrovito</v>
      </c>
      <c r="C181" s="33"/>
      <c r="D181" s="66">
        <f t="shared" si="23"/>
        <v>4</v>
      </c>
      <c r="E181" s="61">
        <f>IF(H181="","",LOOKUP(D181,Valeurs!$G$4:'Valeurs'!$G$43,Valeurs!$H$4:'Valeurs'!$H$43))</f>
        <v>14</v>
      </c>
      <c r="F181" s="247">
        <f>IF(D181="","0,00%",LOOKUP(D181,Valeurs!$J$4:$J$43,Valeurs!$L$4:$L$43))</f>
        <v>0.24499999999999997</v>
      </c>
      <c r="G181" s="160"/>
      <c r="H181" s="157">
        <f t="shared" si="24"/>
        <v>138</v>
      </c>
      <c r="I181" s="127">
        <v>63</v>
      </c>
      <c r="J181" s="62">
        <f t="shared" si="25"/>
        <v>1</v>
      </c>
      <c r="K181" s="127">
        <v>57</v>
      </c>
      <c r="L181" s="62">
        <f t="shared" si="26"/>
        <v>8</v>
      </c>
      <c r="M181" s="127">
        <v>18</v>
      </c>
      <c r="N181" s="62">
        <f t="shared" si="27"/>
        <v>1</v>
      </c>
      <c r="O181" s="372">
        <v>0</v>
      </c>
      <c r="P181" s="371">
        <f t="shared" si="28"/>
        <v>1</v>
      </c>
    </row>
    <row r="182" spans="1:16" x14ac:dyDescent="0.2">
      <c r="A182" s="135" t="str">
        <f>'Ordre de passage'!D8</f>
        <v>CSRN</v>
      </c>
      <c r="B182" s="272" t="str">
        <f>'Ordre de passage'!E8</f>
        <v>Zoé Martin</v>
      </c>
      <c r="C182" s="33"/>
      <c r="D182" s="66">
        <f t="shared" si="23"/>
        <v>4</v>
      </c>
      <c r="E182" s="61">
        <f>IF(H182="","",LOOKUP(D182,Valeurs!$G$4:'Valeurs'!$G$43,Valeurs!$H$4:'Valeurs'!$H$43))</f>
        <v>14</v>
      </c>
      <c r="F182" s="247">
        <f>IF(D182="","0,00%",LOOKUP(D182,Valeurs!$J$4:$J$43,Valeurs!$L$4:$L$43))</f>
        <v>0.24499999999999997</v>
      </c>
      <c r="G182" s="160"/>
      <c r="H182" s="157">
        <f t="shared" si="24"/>
        <v>138</v>
      </c>
      <c r="I182" s="127">
        <v>51</v>
      </c>
      <c r="J182" s="62">
        <f t="shared" si="25"/>
        <v>5</v>
      </c>
      <c r="K182" s="127">
        <v>73</v>
      </c>
      <c r="L182" s="62">
        <f t="shared" si="26"/>
        <v>4</v>
      </c>
      <c r="M182" s="127">
        <v>14</v>
      </c>
      <c r="N182" s="62">
        <f t="shared" si="27"/>
        <v>10</v>
      </c>
      <c r="O182" s="372">
        <v>0</v>
      </c>
      <c r="P182" s="371">
        <f t="shared" si="28"/>
        <v>1</v>
      </c>
    </row>
    <row r="183" spans="1:16" x14ac:dyDescent="0.2">
      <c r="A183" s="135" t="str">
        <f>'Ordre de passage'!D9</f>
        <v>CSRN</v>
      </c>
      <c r="B183" s="272" t="str">
        <f>'Ordre de passage'!E9</f>
        <v>Justin Gauthier</v>
      </c>
      <c r="C183" s="33"/>
      <c r="D183" s="66">
        <f t="shared" si="23"/>
        <v>3</v>
      </c>
      <c r="E183" s="61">
        <f>IF(H183="","",LOOKUP(D183,Valeurs!$G$4:'Valeurs'!$G$43,Valeurs!$H$4:'Valeurs'!$H$43))</f>
        <v>16</v>
      </c>
      <c r="F183" s="247">
        <f>IF(D183="","0,00%",LOOKUP(D183,Valeurs!$J$4:$J$43,Valeurs!$L$4:$L$43))</f>
        <v>0.27999999999999997</v>
      </c>
      <c r="G183" s="160"/>
      <c r="H183" s="157">
        <f t="shared" si="24"/>
        <v>149</v>
      </c>
      <c r="I183" s="127">
        <v>59</v>
      </c>
      <c r="J183" s="62">
        <f t="shared" si="25"/>
        <v>2</v>
      </c>
      <c r="K183" s="127">
        <v>72</v>
      </c>
      <c r="L183" s="62">
        <f t="shared" si="26"/>
        <v>5</v>
      </c>
      <c r="M183" s="127">
        <v>18</v>
      </c>
      <c r="N183" s="62">
        <f t="shared" si="27"/>
        <v>1</v>
      </c>
      <c r="O183" s="372">
        <v>0</v>
      </c>
      <c r="P183" s="371">
        <f t="shared" si="28"/>
        <v>1</v>
      </c>
    </row>
    <row r="184" spans="1:16" x14ac:dyDescent="0.2">
      <c r="A184" s="135" t="str">
        <f>'Ordre de passage'!D10</f>
        <v>CSRN</v>
      </c>
      <c r="B184" s="272" t="str">
        <f>'Ordre de passage'!E10</f>
        <v>Samya Chakir</v>
      </c>
      <c r="C184" s="33"/>
      <c r="D184" s="66">
        <f t="shared" si="23"/>
        <v>2</v>
      </c>
      <c r="E184" s="61">
        <f>IF(H184="","",LOOKUP(D184,Valeurs!$G$4:'Valeurs'!$G$43,Valeurs!$H$4:'Valeurs'!$H$43))</f>
        <v>18</v>
      </c>
      <c r="F184" s="247">
        <f>IF(D184="","0,00%",LOOKUP(D184,Valeurs!$J$4:$J$43,Valeurs!$L$4:$L$43))</f>
        <v>0.315</v>
      </c>
      <c r="G184" s="160"/>
      <c r="H184" s="157">
        <f t="shared" si="24"/>
        <v>155</v>
      </c>
      <c r="I184" s="127">
        <v>55</v>
      </c>
      <c r="J184" s="62">
        <f t="shared" si="25"/>
        <v>4</v>
      </c>
      <c r="K184" s="127">
        <v>85</v>
      </c>
      <c r="L184" s="62">
        <f t="shared" si="26"/>
        <v>2</v>
      </c>
      <c r="M184" s="127">
        <v>15</v>
      </c>
      <c r="N184" s="62">
        <f t="shared" si="27"/>
        <v>9</v>
      </c>
      <c r="O184" s="372">
        <v>0</v>
      </c>
      <c r="P184" s="371">
        <f t="shared" si="28"/>
        <v>1</v>
      </c>
    </row>
    <row r="185" spans="1:16" x14ac:dyDescent="0.2">
      <c r="A185" s="135" t="str">
        <f>'Ordre de passage'!D11</f>
        <v>CSRN</v>
      </c>
      <c r="B185" s="272" t="str">
        <f>'Ordre de passage'!E11</f>
        <v>Gabrielle thibodeau</v>
      </c>
      <c r="C185" s="33"/>
      <c r="D185" s="66">
        <f t="shared" si="23"/>
        <v>6</v>
      </c>
      <c r="E185" s="61">
        <f>IF(H185="","",LOOKUP(D185,Valeurs!$G$4:'Valeurs'!$G$43,Valeurs!$H$4:'Valeurs'!$H$43))</f>
        <v>12</v>
      </c>
      <c r="F185" s="247">
        <f>IF(D185="","0,00%",LOOKUP(D185,Valeurs!$J$4:$J$43,Valeurs!$L$4:$L$43))</f>
        <v>0.21</v>
      </c>
      <c r="G185" s="160"/>
      <c r="H185" s="157">
        <f t="shared" si="24"/>
        <v>128</v>
      </c>
      <c r="I185" s="127">
        <v>28</v>
      </c>
      <c r="J185" s="62">
        <f t="shared" si="25"/>
        <v>9</v>
      </c>
      <c r="K185" s="127">
        <v>82</v>
      </c>
      <c r="L185" s="62">
        <f t="shared" si="26"/>
        <v>3</v>
      </c>
      <c r="M185" s="127">
        <v>18</v>
      </c>
      <c r="N185" s="62">
        <f t="shared" si="27"/>
        <v>1</v>
      </c>
      <c r="O185" s="372">
        <v>0</v>
      </c>
      <c r="P185" s="371">
        <f t="shared" si="28"/>
        <v>1</v>
      </c>
    </row>
    <row r="186" spans="1:16" x14ac:dyDescent="0.2">
      <c r="A186" s="135" t="str">
        <f>'Ordre de passage'!D12</f>
        <v>SSSL</v>
      </c>
      <c r="B186" s="272" t="str">
        <f>'Ordre de passage'!E12</f>
        <v>Etienne Roy</v>
      </c>
      <c r="C186" s="33"/>
      <c r="D186" s="66">
        <f t="shared" si="23"/>
        <v>9</v>
      </c>
      <c r="E186" s="61">
        <f>IF(H186="","",LOOKUP(D186,Valeurs!$G$4:'Valeurs'!$G$43,Valeurs!$H$4:'Valeurs'!$H$43))</f>
        <v>8</v>
      </c>
      <c r="F186" s="247">
        <f>IF(D186="","0,00%",LOOKUP(D186,Valeurs!$J$4:$J$43,Valeurs!$L$4:$L$43))</f>
        <v>0.13999999999999999</v>
      </c>
      <c r="G186" s="160"/>
      <c r="H186" s="157">
        <f t="shared" si="24"/>
        <v>90</v>
      </c>
      <c r="I186" s="127">
        <v>34</v>
      </c>
      <c r="J186" s="62">
        <f t="shared" si="25"/>
        <v>8</v>
      </c>
      <c r="K186" s="127">
        <v>40</v>
      </c>
      <c r="L186" s="62">
        <f t="shared" si="26"/>
        <v>10</v>
      </c>
      <c r="M186" s="127">
        <v>16</v>
      </c>
      <c r="N186" s="62">
        <f t="shared" si="27"/>
        <v>7</v>
      </c>
      <c r="O186" s="372">
        <v>0</v>
      </c>
      <c r="P186" s="371">
        <f t="shared" si="28"/>
        <v>1</v>
      </c>
    </row>
    <row r="187" spans="1:16" x14ac:dyDescent="0.2">
      <c r="A187" s="135" t="str">
        <f>'Ordre de passage'!D13</f>
        <v>SSSL</v>
      </c>
      <c r="B187" s="272" t="str">
        <f>'Ordre de passage'!E13</f>
        <v>Jacob Morneau</v>
      </c>
      <c r="C187" s="33"/>
      <c r="D187" s="66">
        <f t="shared" si="23"/>
        <v>8</v>
      </c>
      <c r="E187" s="61">
        <f>IF(H187="","",LOOKUP(D187,Valeurs!$G$4:'Valeurs'!$G$43,Valeurs!$H$4:'Valeurs'!$H$43))</f>
        <v>10</v>
      </c>
      <c r="F187" s="247">
        <f>IF(D187="","0,00%",LOOKUP(D187,Valeurs!$J$4:$J$43,Valeurs!$L$4:$L$43))</f>
        <v>0.17499999999999999</v>
      </c>
      <c r="G187" s="160"/>
      <c r="H187" s="157">
        <f t="shared" si="24"/>
        <v>103</v>
      </c>
      <c r="I187" s="127">
        <v>28</v>
      </c>
      <c r="J187" s="62">
        <f t="shared" si="25"/>
        <v>9</v>
      </c>
      <c r="K187" s="127">
        <v>59</v>
      </c>
      <c r="L187" s="62">
        <f t="shared" si="26"/>
        <v>7</v>
      </c>
      <c r="M187" s="127">
        <v>16</v>
      </c>
      <c r="N187" s="62">
        <f t="shared" si="27"/>
        <v>7</v>
      </c>
      <c r="O187" s="372">
        <v>0</v>
      </c>
      <c r="P187" s="371">
        <f t="shared" si="28"/>
        <v>1</v>
      </c>
    </row>
    <row r="188" spans="1:16" x14ac:dyDescent="0.2">
      <c r="A188" s="135" t="str">
        <f>'Ordre de passage'!D14</f>
        <v>30Deux</v>
      </c>
      <c r="B188" s="272" t="str">
        <f>'Ordre de passage'!E14</f>
        <v>Britany Tremlay - hors concours</v>
      </c>
      <c r="C188" s="33"/>
      <c r="D188" s="66">
        <f t="shared" si="23"/>
        <v>10</v>
      </c>
      <c r="E188" s="61">
        <f>IF(H188="","",LOOKUP(D188,Valeurs!$G$4:'Valeurs'!$G$43,Valeurs!$H$4:'Valeurs'!$H$43))</f>
        <v>7</v>
      </c>
      <c r="F188" s="247">
        <f>IF(D188="","0,00%",LOOKUP(D188,Valeurs!$J$4:$J$43,Valeurs!$L$4:$L$43))</f>
        <v>0.12249999999999998</v>
      </c>
      <c r="G188" s="160"/>
      <c r="H188" s="157">
        <f t="shared" si="24"/>
        <v>82</v>
      </c>
      <c r="I188" s="127">
        <v>20</v>
      </c>
      <c r="J188" s="62">
        <f t="shared" si="25"/>
        <v>11</v>
      </c>
      <c r="K188" s="127">
        <v>44</v>
      </c>
      <c r="L188" s="62">
        <f t="shared" si="26"/>
        <v>9</v>
      </c>
      <c r="M188" s="127">
        <v>18</v>
      </c>
      <c r="N188" s="62">
        <f t="shared" si="27"/>
        <v>1</v>
      </c>
      <c r="O188" s="372">
        <v>0</v>
      </c>
      <c r="P188" s="371">
        <f t="shared" si="28"/>
        <v>1</v>
      </c>
    </row>
    <row r="189" spans="1:16" x14ac:dyDescent="0.2">
      <c r="A189" s="135">
        <f>'Ordre de passage'!D15</f>
        <v>0</v>
      </c>
      <c r="B189" s="272">
        <f>'Ordre de passage'!E15</f>
        <v>0</v>
      </c>
      <c r="C189" s="33"/>
      <c r="D189" s="66" t="str">
        <f t="shared" si="23"/>
        <v/>
      </c>
      <c r="E189" s="61" t="str">
        <f>IF(H189="","",LOOKUP(D189,Valeurs!$G$4:'Valeurs'!$G$43,Valeurs!$H$4:'Valeurs'!$H$43))</f>
        <v/>
      </c>
      <c r="F189" s="247" t="str">
        <f>IF(D189="","0,00%",LOOKUP(D189,Valeurs!$J$4:$J$43,Valeurs!$L$4:$L$43))</f>
        <v>0,00%</v>
      </c>
      <c r="G189" s="160"/>
      <c r="H189" s="157" t="str">
        <f t="shared" si="24"/>
        <v/>
      </c>
      <c r="I189" s="127"/>
      <c r="J189" s="62" t="str">
        <f t="shared" si="25"/>
        <v/>
      </c>
      <c r="K189" s="127"/>
      <c r="L189" s="62" t="str">
        <f t="shared" si="26"/>
        <v/>
      </c>
      <c r="M189" s="127"/>
      <c r="N189" s="62" t="str">
        <f t="shared" si="27"/>
        <v/>
      </c>
      <c r="O189" s="372">
        <v>0</v>
      </c>
      <c r="P189" s="371">
        <f t="shared" si="28"/>
        <v>1</v>
      </c>
    </row>
    <row r="190" spans="1:16" x14ac:dyDescent="0.2">
      <c r="A190" s="135">
        <f>'Ordre de passage'!D16</f>
        <v>0</v>
      </c>
      <c r="B190" s="272">
        <f>'Ordre de passage'!E16</f>
        <v>0</v>
      </c>
      <c r="C190" s="33"/>
      <c r="D190" s="66" t="str">
        <f t="shared" si="23"/>
        <v/>
      </c>
      <c r="E190" s="61" t="str">
        <f>IF(H190="","",LOOKUP(D190,Valeurs!$G$4:'Valeurs'!$G$43,Valeurs!$H$4:'Valeurs'!$H$43))</f>
        <v/>
      </c>
      <c r="F190" s="247" t="str">
        <f>IF(D190="","0,00%",LOOKUP(D190,Valeurs!$J$4:$J$43,Valeurs!$L$4:$L$43))</f>
        <v>0,00%</v>
      </c>
      <c r="G190" s="160"/>
      <c r="H190" s="157" t="str">
        <f t="shared" si="24"/>
        <v/>
      </c>
      <c r="I190" s="127"/>
      <c r="J190" s="62" t="str">
        <f t="shared" si="25"/>
        <v/>
      </c>
      <c r="K190" s="127"/>
      <c r="L190" s="62" t="str">
        <f t="shared" si="26"/>
        <v/>
      </c>
      <c r="M190" s="127"/>
      <c r="N190" s="62" t="str">
        <f t="shared" si="27"/>
        <v/>
      </c>
      <c r="O190" s="372">
        <v>0</v>
      </c>
      <c r="P190" s="371">
        <f t="shared" si="28"/>
        <v>1</v>
      </c>
    </row>
    <row r="191" spans="1:16" x14ac:dyDescent="0.2">
      <c r="A191" s="135">
        <f>'Ordre de passage'!D17</f>
        <v>0</v>
      </c>
      <c r="B191" s="272">
        <f>'Ordre de passage'!E17</f>
        <v>0</v>
      </c>
      <c r="C191" s="33"/>
      <c r="D191" s="66" t="str">
        <f t="shared" si="23"/>
        <v/>
      </c>
      <c r="E191" s="61" t="str">
        <f>IF(H191="","",LOOKUP(D191,Valeurs!$G$4:'Valeurs'!$G$43,Valeurs!$H$4:'Valeurs'!$H$43))</f>
        <v/>
      </c>
      <c r="F191" s="247" t="str">
        <f>IF(D191="","0,00%",LOOKUP(D191,Valeurs!$J$4:$J$43,Valeurs!$L$4:$L$43))</f>
        <v>0,00%</v>
      </c>
      <c r="G191" s="160"/>
      <c r="H191" s="157" t="str">
        <f t="shared" si="24"/>
        <v/>
      </c>
      <c r="I191" s="127"/>
      <c r="J191" s="62" t="str">
        <f t="shared" si="25"/>
        <v/>
      </c>
      <c r="K191" s="127"/>
      <c r="L191" s="62" t="str">
        <f t="shared" si="26"/>
        <v/>
      </c>
      <c r="M191" s="127"/>
      <c r="N191" s="62" t="str">
        <f t="shared" si="27"/>
        <v/>
      </c>
      <c r="O191" s="372">
        <v>0</v>
      </c>
      <c r="P191" s="371">
        <f t="shared" si="28"/>
        <v>1</v>
      </c>
    </row>
    <row r="192" spans="1:16" ht="13.5" thickBot="1" x14ac:dyDescent="0.25">
      <c r="A192" s="135">
        <f>'Ordre de passage'!D18</f>
        <v>0</v>
      </c>
      <c r="B192" s="272">
        <f>'Ordre de passage'!E18</f>
        <v>0</v>
      </c>
      <c r="C192" s="33"/>
      <c r="D192" s="66" t="str">
        <f t="shared" si="23"/>
        <v/>
      </c>
      <c r="E192" s="61" t="str">
        <f>IF(H192="","",LOOKUP(D192,Valeurs!$G$4:'Valeurs'!$G$43,Valeurs!$H$4:'Valeurs'!$H$43))</f>
        <v/>
      </c>
      <c r="F192" s="247" t="str">
        <f>IF(D192="","0,00%",LOOKUP(D192,Valeurs!$J$4:$J$43,Valeurs!$L$4:$L$43))</f>
        <v>0,00%</v>
      </c>
      <c r="G192" s="160"/>
      <c r="H192" s="157" t="str">
        <f t="shared" si="24"/>
        <v/>
      </c>
      <c r="I192" s="127"/>
      <c r="J192" s="62" t="str">
        <f t="shared" si="25"/>
        <v/>
      </c>
      <c r="K192" s="127"/>
      <c r="L192" s="62" t="str">
        <f t="shared" si="26"/>
        <v/>
      </c>
      <c r="M192" s="127"/>
      <c r="N192" s="62" t="str">
        <f t="shared" si="27"/>
        <v/>
      </c>
      <c r="O192" s="372">
        <v>0</v>
      </c>
      <c r="P192" s="371">
        <f t="shared" si="28"/>
        <v>1</v>
      </c>
    </row>
    <row r="193" spans="1:16" hidden="1" x14ac:dyDescent="0.2">
      <c r="A193" s="135">
        <f>'Ordre de passage'!D19</f>
        <v>0</v>
      </c>
      <c r="B193" s="272">
        <f>'Ordre de passage'!E19</f>
        <v>0</v>
      </c>
      <c r="C193" s="33"/>
      <c r="D193" s="66" t="str">
        <f t="shared" si="23"/>
        <v/>
      </c>
      <c r="E193" s="61" t="str">
        <f>IF(H193="","",LOOKUP(D193,Valeurs!$G$4:'Valeurs'!$G$43,Valeurs!$H$4:'Valeurs'!$H$43))</f>
        <v/>
      </c>
      <c r="F193" s="247" t="str">
        <f>IF(D193="","0,00%",LOOKUP(D193,Valeurs!$J$4:$J$43,Valeurs!$L$4:$L$43))</f>
        <v>0,00%</v>
      </c>
      <c r="G193" s="160"/>
      <c r="H193" s="157" t="str">
        <f t="shared" si="24"/>
        <v/>
      </c>
      <c r="I193" s="127"/>
      <c r="J193" s="62" t="str">
        <f t="shared" si="25"/>
        <v/>
      </c>
      <c r="K193" s="127"/>
      <c r="L193" s="62" t="str">
        <f t="shared" si="26"/>
        <v/>
      </c>
      <c r="M193" s="127">
        <v>0</v>
      </c>
      <c r="N193" s="62">
        <f t="shared" si="27"/>
        <v>11</v>
      </c>
      <c r="O193" s="129"/>
      <c r="P193" s="62" t="str">
        <f t="shared" si="28"/>
        <v/>
      </c>
    </row>
    <row r="194" spans="1:16" hidden="1" x14ac:dyDescent="0.2">
      <c r="A194" s="135">
        <f>'Ordre de passage'!D26</f>
        <v>0</v>
      </c>
      <c r="B194" s="272">
        <f>'Ordre de passage'!E26</f>
        <v>0</v>
      </c>
      <c r="C194" s="33"/>
      <c r="D194" s="66" t="str">
        <f t="shared" si="23"/>
        <v/>
      </c>
      <c r="E194" s="61" t="str">
        <f>IF(H194="","",LOOKUP(D194,Valeurs!$G$4:'Valeurs'!$G$43,Valeurs!$H$4:'Valeurs'!$H$43))</f>
        <v/>
      </c>
      <c r="F194" s="247" t="str">
        <f>IF(D194="","0,00%",LOOKUP(D194,Valeurs!$J$4:$J$43,Valeurs!$L$4:$L$43))</f>
        <v>0,00%</v>
      </c>
      <c r="G194" s="160"/>
      <c r="H194" s="157" t="str">
        <f t="shared" si="24"/>
        <v/>
      </c>
      <c r="I194" s="127"/>
      <c r="J194" s="62" t="str">
        <f t="shared" si="25"/>
        <v/>
      </c>
      <c r="K194" s="127"/>
      <c r="L194" s="62" t="str">
        <f t="shared" si="26"/>
        <v/>
      </c>
      <c r="M194" s="127">
        <v>0</v>
      </c>
      <c r="N194" s="62">
        <f t="shared" si="27"/>
        <v>11</v>
      </c>
      <c r="O194" s="129"/>
      <c r="P194" s="62" t="str">
        <f t="shared" si="28"/>
        <v/>
      </c>
    </row>
    <row r="195" spans="1:16" hidden="1" x14ac:dyDescent="0.2">
      <c r="A195" s="135">
        <f>'Ordre de passage'!D27</f>
        <v>0</v>
      </c>
      <c r="B195" s="272">
        <f>'Ordre de passage'!E27</f>
        <v>0</v>
      </c>
      <c r="C195" s="33"/>
      <c r="D195" s="66" t="str">
        <f t="shared" si="23"/>
        <v/>
      </c>
      <c r="E195" s="61" t="str">
        <f>IF(H195="","",LOOKUP(D195,Valeurs!$G$4:'Valeurs'!$G$43,Valeurs!$H$4:'Valeurs'!$H$43))</f>
        <v/>
      </c>
      <c r="F195" s="247" t="str">
        <f>IF(D195="","0,00%",LOOKUP(D195,Valeurs!$J$4:$J$43,Valeurs!$L$4:$L$43))</f>
        <v>0,00%</v>
      </c>
      <c r="G195" s="160"/>
      <c r="H195" s="157" t="str">
        <f t="shared" si="24"/>
        <v/>
      </c>
      <c r="I195" s="127"/>
      <c r="J195" s="62" t="str">
        <f t="shared" si="25"/>
        <v/>
      </c>
      <c r="K195" s="127"/>
      <c r="L195" s="62" t="str">
        <f t="shared" si="26"/>
        <v/>
      </c>
      <c r="M195" s="127">
        <v>0</v>
      </c>
      <c r="N195" s="62">
        <f t="shared" si="27"/>
        <v>11</v>
      </c>
      <c r="O195" s="129"/>
      <c r="P195" s="62" t="str">
        <f t="shared" si="28"/>
        <v/>
      </c>
    </row>
    <row r="196" spans="1:16" hidden="1" x14ac:dyDescent="0.2">
      <c r="A196" s="135">
        <f>'Ordre de passage'!D28</f>
        <v>0</v>
      </c>
      <c r="B196" s="272">
        <f>'Ordre de passage'!E28</f>
        <v>0</v>
      </c>
      <c r="C196" s="33"/>
      <c r="D196" s="66" t="str">
        <f t="shared" si="23"/>
        <v/>
      </c>
      <c r="E196" s="61" t="str">
        <f>IF(H196="","",LOOKUP(D196,Valeurs!$G$4:'Valeurs'!$G$43,Valeurs!$H$4:'Valeurs'!$H$43))</f>
        <v/>
      </c>
      <c r="F196" s="247" t="str">
        <f>IF(D196="","0,00%",LOOKUP(D196,Valeurs!$J$4:$J$43,Valeurs!$L$4:$L$43))</f>
        <v>0,00%</v>
      </c>
      <c r="G196" s="160"/>
      <c r="H196" s="157" t="str">
        <f t="shared" si="24"/>
        <v/>
      </c>
      <c r="I196" s="127"/>
      <c r="J196" s="62" t="str">
        <f t="shared" si="25"/>
        <v/>
      </c>
      <c r="K196" s="127"/>
      <c r="L196" s="62" t="str">
        <f t="shared" si="26"/>
        <v/>
      </c>
      <c r="M196" s="127">
        <v>0</v>
      </c>
      <c r="N196" s="62">
        <f t="shared" si="27"/>
        <v>11</v>
      </c>
      <c r="O196" s="129"/>
      <c r="P196" s="62" t="str">
        <f t="shared" si="28"/>
        <v/>
      </c>
    </row>
    <row r="197" spans="1:16" hidden="1" x14ac:dyDescent="0.2">
      <c r="A197" s="135">
        <f>'Ordre de passage'!D29</f>
        <v>0</v>
      </c>
      <c r="B197" s="272">
        <f>'Ordre de passage'!E29</f>
        <v>0</v>
      </c>
      <c r="C197" s="33"/>
      <c r="D197" s="66" t="str">
        <f t="shared" si="23"/>
        <v/>
      </c>
      <c r="E197" s="61" t="str">
        <f>IF(H197="","",LOOKUP(D197,Valeurs!$G$4:'Valeurs'!$G$43,Valeurs!$H$4:'Valeurs'!$H$43))</f>
        <v/>
      </c>
      <c r="F197" s="247" t="str">
        <f>IF(D197="","0,00%",LOOKUP(D197,Valeurs!$J$4:$J$43,Valeurs!$L$4:$L$43))</f>
        <v>0,00%</v>
      </c>
      <c r="G197" s="160"/>
      <c r="H197" s="157" t="str">
        <f t="shared" si="24"/>
        <v/>
      </c>
      <c r="I197" s="127"/>
      <c r="J197" s="62" t="str">
        <f t="shared" si="25"/>
        <v/>
      </c>
      <c r="K197" s="127"/>
      <c r="L197" s="62" t="str">
        <f t="shared" si="26"/>
        <v/>
      </c>
      <c r="M197" s="127">
        <v>0</v>
      </c>
      <c r="N197" s="62">
        <f t="shared" si="27"/>
        <v>11</v>
      </c>
      <c r="O197" s="129"/>
      <c r="P197" s="62" t="str">
        <f t="shared" si="28"/>
        <v/>
      </c>
    </row>
    <row r="198" spans="1:16" hidden="1" x14ac:dyDescent="0.2">
      <c r="A198" s="135">
        <f>'Ordre de passage'!D30</f>
        <v>0</v>
      </c>
      <c r="B198" s="272">
        <f>'Ordre de passage'!E30</f>
        <v>0</v>
      </c>
      <c r="C198" s="88"/>
      <c r="D198" s="66" t="str">
        <f t="shared" si="23"/>
        <v/>
      </c>
      <c r="E198" s="61" t="str">
        <f>IF(H198="","",LOOKUP(D198,Valeurs!$G$4:'Valeurs'!$G$43,Valeurs!$H$4:'Valeurs'!$H$43))</f>
        <v/>
      </c>
      <c r="F198" s="247" t="str">
        <f>IF(D198="","0,00%",LOOKUP(D198,Valeurs!$J$4:$J$43,Valeurs!$L$4:$L$43))</f>
        <v>0,00%</v>
      </c>
      <c r="G198" s="161"/>
      <c r="H198" s="157" t="str">
        <f t="shared" si="24"/>
        <v/>
      </c>
      <c r="I198" s="132"/>
      <c r="J198" s="62" t="str">
        <f t="shared" si="25"/>
        <v/>
      </c>
      <c r="K198" s="132"/>
      <c r="L198" s="62" t="str">
        <f t="shared" si="26"/>
        <v/>
      </c>
      <c r="M198" s="132">
        <v>0</v>
      </c>
      <c r="N198" s="62">
        <f t="shared" si="27"/>
        <v>11</v>
      </c>
      <c r="O198" s="242"/>
      <c r="P198" s="62" t="str">
        <f t="shared" si="28"/>
        <v/>
      </c>
    </row>
    <row r="199" spans="1:16" hidden="1" x14ac:dyDescent="0.2">
      <c r="A199" s="135">
        <f>'Ordre de passage'!D31</f>
        <v>0</v>
      </c>
      <c r="B199" s="272">
        <f>'Ordre de passage'!E31</f>
        <v>0</v>
      </c>
      <c r="C199" s="88"/>
      <c r="D199" s="66" t="str">
        <f t="shared" si="23"/>
        <v/>
      </c>
      <c r="E199" s="61" t="str">
        <f>IF(H199="","",LOOKUP(D199,Valeurs!$G$4:'Valeurs'!$G$43,Valeurs!$H$4:'Valeurs'!$H$43))</f>
        <v/>
      </c>
      <c r="F199" s="247" t="str">
        <f>IF(D199="","0,00%",LOOKUP(D199,Valeurs!$J$4:$J$43,Valeurs!$L$4:$L$43))</f>
        <v>0,00%</v>
      </c>
      <c r="G199" s="161"/>
      <c r="H199" s="157" t="str">
        <f t="shared" si="24"/>
        <v/>
      </c>
      <c r="I199" s="132"/>
      <c r="J199" s="62" t="str">
        <f t="shared" si="25"/>
        <v/>
      </c>
      <c r="K199" s="132"/>
      <c r="L199" s="62" t="str">
        <f t="shared" si="26"/>
        <v/>
      </c>
      <c r="M199" s="132">
        <v>0</v>
      </c>
      <c r="N199" s="62">
        <f t="shared" si="27"/>
        <v>11</v>
      </c>
      <c r="O199" s="242"/>
      <c r="P199" s="62" t="str">
        <f t="shared" si="28"/>
        <v/>
      </c>
    </row>
    <row r="200" spans="1:16" hidden="1" x14ac:dyDescent="0.2">
      <c r="A200" s="135" t="e">
        <f>'Ordre de passage'!#REF!</f>
        <v>#REF!</v>
      </c>
      <c r="B200" s="272" t="e">
        <f>'Ordre de passage'!#REF!</f>
        <v>#REF!</v>
      </c>
      <c r="C200" s="88"/>
      <c r="D200" s="66" t="str">
        <f t="shared" si="23"/>
        <v/>
      </c>
      <c r="E200" s="61" t="str">
        <f>IF(H200="","",LOOKUP(D200,Valeurs!$G$4:'Valeurs'!$G$43,Valeurs!$H$4:'Valeurs'!$H$43))</f>
        <v/>
      </c>
      <c r="F200" s="247" t="str">
        <f>IF(D200="","0,00%",LOOKUP(D200,Valeurs!$J$4:$J$43,Valeurs!$L$4:$L$43))</f>
        <v>0,00%</v>
      </c>
      <c r="G200" s="161"/>
      <c r="H200" s="157" t="str">
        <f t="shared" si="24"/>
        <v/>
      </c>
      <c r="I200" s="132"/>
      <c r="J200" s="62" t="str">
        <f t="shared" si="25"/>
        <v/>
      </c>
      <c r="K200" s="132"/>
      <c r="L200" s="62" t="str">
        <f t="shared" si="26"/>
        <v/>
      </c>
      <c r="M200" s="132">
        <v>0</v>
      </c>
      <c r="N200" s="62">
        <f t="shared" si="27"/>
        <v>11</v>
      </c>
      <c r="O200" s="242"/>
      <c r="P200" s="62" t="str">
        <f t="shared" si="28"/>
        <v/>
      </c>
    </row>
    <row r="201" spans="1:16" hidden="1" x14ac:dyDescent="0.2">
      <c r="A201" s="135" t="e">
        <f>'Ordre de passage'!#REF!</f>
        <v>#REF!</v>
      </c>
      <c r="B201" s="272" t="e">
        <f>'Ordre de passage'!#REF!</f>
        <v>#REF!</v>
      </c>
      <c r="C201" s="88"/>
      <c r="D201" s="66" t="str">
        <f t="shared" si="23"/>
        <v/>
      </c>
      <c r="E201" s="61" t="str">
        <f>IF(H201="","",LOOKUP(D201,Valeurs!$G$4:'Valeurs'!$G$43,Valeurs!$H$4:'Valeurs'!$H$43))</f>
        <v/>
      </c>
      <c r="F201" s="247" t="str">
        <f>IF(D201="","0,00%",LOOKUP(D201,Valeurs!$J$4:$J$43,Valeurs!$L$4:$L$43))</f>
        <v>0,00%</v>
      </c>
      <c r="G201" s="161"/>
      <c r="H201" s="157" t="str">
        <f t="shared" si="24"/>
        <v/>
      </c>
      <c r="I201" s="132"/>
      <c r="J201" s="62" t="str">
        <f t="shared" si="25"/>
        <v/>
      </c>
      <c r="K201" s="132"/>
      <c r="L201" s="62" t="str">
        <f t="shared" si="26"/>
        <v/>
      </c>
      <c r="M201" s="132">
        <v>0</v>
      </c>
      <c r="N201" s="62">
        <f t="shared" si="27"/>
        <v>11</v>
      </c>
      <c r="O201" s="242"/>
      <c r="P201" s="62" t="str">
        <f t="shared" si="28"/>
        <v/>
      </c>
    </row>
    <row r="202" spans="1:16" hidden="1" x14ac:dyDescent="0.2">
      <c r="A202" s="135" t="e">
        <f>'Ordre de passage'!#REF!</f>
        <v>#REF!</v>
      </c>
      <c r="B202" s="272" t="e">
        <f>'Ordre de passage'!#REF!</f>
        <v>#REF!</v>
      </c>
      <c r="C202" s="88"/>
      <c r="D202" s="66" t="str">
        <f t="shared" si="23"/>
        <v/>
      </c>
      <c r="E202" s="61" t="str">
        <f>IF(H202="","",LOOKUP(D202,Valeurs!$G$4:'Valeurs'!$G$43,Valeurs!$H$4:'Valeurs'!$H$43))</f>
        <v/>
      </c>
      <c r="F202" s="247" t="str">
        <f>IF(D202="","0,00%",LOOKUP(D202,Valeurs!$J$4:$J$43,Valeurs!$L$4:$L$43))</f>
        <v>0,00%</v>
      </c>
      <c r="G202" s="161"/>
      <c r="H202" s="157" t="str">
        <f t="shared" si="24"/>
        <v/>
      </c>
      <c r="I202" s="132"/>
      <c r="J202" s="62" t="str">
        <f t="shared" si="25"/>
        <v/>
      </c>
      <c r="K202" s="132"/>
      <c r="L202" s="62" t="str">
        <f t="shared" si="26"/>
        <v/>
      </c>
      <c r="M202" s="132">
        <v>0</v>
      </c>
      <c r="N202" s="62">
        <f t="shared" si="27"/>
        <v>11</v>
      </c>
      <c r="O202" s="242"/>
      <c r="P202" s="62" t="str">
        <f t="shared" si="28"/>
        <v/>
      </c>
    </row>
    <row r="203" spans="1:16" hidden="1" x14ac:dyDescent="0.2">
      <c r="A203" s="135" t="e">
        <f>'Ordre de passage'!#REF!</f>
        <v>#REF!</v>
      </c>
      <c r="B203" s="272" t="e">
        <f>'Ordre de passage'!#REF!</f>
        <v>#REF!</v>
      </c>
      <c r="C203" s="88"/>
      <c r="D203" s="66" t="str">
        <f t="shared" si="23"/>
        <v/>
      </c>
      <c r="E203" s="61" t="str">
        <f>IF(H203="","",LOOKUP(D203,Valeurs!$G$4:'Valeurs'!$G$43,Valeurs!$H$4:'Valeurs'!$H$43))</f>
        <v/>
      </c>
      <c r="F203" s="247" t="str">
        <f>IF(D203="","0,00%",LOOKUP(D203,Valeurs!$J$4:$J$43,Valeurs!$L$4:$L$43))</f>
        <v>0,00%</v>
      </c>
      <c r="G203" s="161"/>
      <c r="H203" s="157" t="str">
        <f t="shared" si="24"/>
        <v/>
      </c>
      <c r="I203" s="132"/>
      <c r="J203" s="62" t="str">
        <f t="shared" si="25"/>
        <v/>
      </c>
      <c r="K203" s="132"/>
      <c r="L203" s="62" t="str">
        <f t="shared" si="26"/>
        <v/>
      </c>
      <c r="M203" s="132">
        <v>0</v>
      </c>
      <c r="N203" s="62">
        <f t="shared" si="27"/>
        <v>11</v>
      </c>
      <c r="O203" s="242"/>
      <c r="P203" s="62" t="str">
        <f t="shared" si="28"/>
        <v/>
      </c>
    </row>
    <row r="204" spans="1:16" hidden="1" x14ac:dyDescent="0.2">
      <c r="A204" s="135" t="e">
        <f>'Ordre de passage'!#REF!</f>
        <v>#REF!</v>
      </c>
      <c r="B204" s="272" t="e">
        <f>'Ordre de passage'!#REF!</f>
        <v>#REF!</v>
      </c>
      <c r="C204" s="88"/>
      <c r="D204" s="66" t="str">
        <f t="shared" si="23"/>
        <v/>
      </c>
      <c r="E204" s="61" t="str">
        <f>IF(H204="","",LOOKUP(D204,Valeurs!$G$4:'Valeurs'!$G$43,Valeurs!$H$4:'Valeurs'!$H$43))</f>
        <v/>
      </c>
      <c r="F204" s="247" t="str">
        <f>IF(D204="","0,00%",LOOKUP(D204,Valeurs!$J$4:$J$43,Valeurs!$L$4:$L$43))</f>
        <v>0,00%</v>
      </c>
      <c r="G204" s="161"/>
      <c r="H204" s="157" t="str">
        <f t="shared" si="24"/>
        <v/>
      </c>
      <c r="I204" s="132"/>
      <c r="J204" s="62" t="str">
        <f t="shared" si="25"/>
        <v/>
      </c>
      <c r="K204" s="132"/>
      <c r="L204" s="62" t="str">
        <f t="shared" si="26"/>
        <v/>
      </c>
      <c r="M204" s="132">
        <v>0</v>
      </c>
      <c r="N204" s="62">
        <f t="shared" si="27"/>
        <v>11</v>
      </c>
      <c r="O204" s="242"/>
      <c r="P204" s="62" t="str">
        <f t="shared" si="28"/>
        <v/>
      </c>
    </row>
    <row r="205" spans="1:16" hidden="1" x14ac:dyDescent="0.2">
      <c r="A205" s="135" t="e">
        <f>'Ordre de passage'!#REF!</f>
        <v>#REF!</v>
      </c>
      <c r="B205" s="272" t="e">
        <f>'Ordre de passage'!#REF!</f>
        <v>#REF!</v>
      </c>
      <c r="C205" s="88"/>
      <c r="D205" s="66" t="str">
        <f t="shared" si="23"/>
        <v/>
      </c>
      <c r="E205" s="61" t="str">
        <f>IF(H205="","",LOOKUP(D205,Valeurs!$G$4:'Valeurs'!$G$43,Valeurs!$H$4:'Valeurs'!$H$43))</f>
        <v/>
      </c>
      <c r="F205" s="247" t="str">
        <f>IF(D205="","0,00%",LOOKUP(D205,Valeurs!$J$4:$J$43,Valeurs!$L$4:$L$43))</f>
        <v>0,00%</v>
      </c>
      <c r="G205" s="161"/>
      <c r="H205" s="157" t="str">
        <f t="shared" si="24"/>
        <v/>
      </c>
      <c r="I205" s="132"/>
      <c r="J205" s="62" t="str">
        <f t="shared" si="25"/>
        <v/>
      </c>
      <c r="K205" s="132"/>
      <c r="L205" s="62" t="str">
        <f t="shared" si="26"/>
        <v/>
      </c>
      <c r="M205" s="132">
        <v>0</v>
      </c>
      <c r="N205" s="62">
        <f t="shared" si="27"/>
        <v>11</v>
      </c>
      <c r="O205" s="242"/>
      <c r="P205" s="62" t="str">
        <f t="shared" si="28"/>
        <v/>
      </c>
    </row>
    <row r="206" spans="1:16" hidden="1" x14ac:dyDescent="0.2">
      <c r="A206" s="135" t="e">
        <f>'Ordre de passage'!#REF!</f>
        <v>#REF!</v>
      </c>
      <c r="B206" s="272" t="e">
        <f>'Ordre de passage'!#REF!</f>
        <v>#REF!</v>
      </c>
      <c r="C206" s="88"/>
      <c r="D206" s="66" t="str">
        <f t="shared" si="23"/>
        <v/>
      </c>
      <c r="E206" s="61" t="str">
        <f>IF(H206="","",LOOKUP(D206,Valeurs!$G$4:'Valeurs'!$G$43,Valeurs!$H$4:'Valeurs'!$H$43))</f>
        <v/>
      </c>
      <c r="F206" s="247" t="str">
        <f>IF(D206="","0,00%",LOOKUP(D206,Valeurs!$J$4:$J$43,Valeurs!$L$4:$L$43))</f>
        <v>0,00%</v>
      </c>
      <c r="G206" s="161"/>
      <c r="H206" s="157" t="str">
        <f t="shared" si="24"/>
        <v/>
      </c>
      <c r="I206" s="132"/>
      <c r="J206" s="62" t="str">
        <f t="shared" si="25"/>
        <v/>
      </c>
      <c r="K206" s="132"/>
      <c r="L206" s="62" t="str">
        <f t="shared" si="26"/>
        <v/>
      </c>
      <c r="M206" s="132">
        <v>0</v>
      </c>
      <c r="N206" s="62">
        <f t="shared" si="27"/>
        <v>11</v>
      </c>
      <c r="O206" s="242"/>
      <c r="P206" s="62" t="str">
        <f t="shared" si="28"/>
        <v/>
      </c>
    </row>
    <row r="207" spans="1:16" ht="13.5" hidden="1" thickBot="1" x14ac:dyDescent="0.25">
      <c r="A207" s="137" t="e">
        <f>'Ordre de passage'!#REF!</f>
        <v>#REF!</v>
      </c>
      <c r="B207" s="273" t="e">
        <f>'Ordre de passage'!#REF!</f>
        <v>#REF!</v>
      </c>
      <c r="C207" s="34"/>
      <c r="D207" s="67" t="str">
        <f t="shared" si="23"/>
        <v/>
      </c>
      <c r="E207" s="63" t="str">
        <f>IF(H207="","",LOOKUP(D207,Valeurs!$G$4:'Valeurs'!$G$43,Valeurs!$H$4:'Valeurs'!$H$43))</f>
        <v/>
      </c>
      <c r="F207" s="248" t="str">
        <f>IF(D207="","0,00%",LOOKUP(D207,Valeurs!$J$4:$J$43,Valeurs!$L$4:$L$43))</f>
        <v>0,00%</v>
      </c>
      <c r="G207" s="162"/>
      <c r="H207" s="158" t="str">
        <f t="shared" si="24"/>
        <v/>
      </c>
      <c r="I207" s="128"/>
      <c r="J207" s="64" t="str">
        <f t="shared" si="25"/>
        <v/>
      </c>
      <c r="K207" s="128"/>
      <c r="L207" s="64" t="str">
        <f t="shared" si="26"/>
        <v/>
      </c>
      <c r="M207" s="128">
        <v>0</v>
      </c>
      <c r="N207" s="64">
        <f t="shared" si="27"/>
        <v>11</v>
      </c>
      <c r="O207" s="130"/>
      <c r="P207" s="64" t="str">
        <f t="shared" si="28"/>
        <v/>
      </c>
    </row>
    <row r="208" spans="1:16" x14ac:dyDescent="0.2">
      <c r="H208" s="68"/>
      <c r="I208" s="68"/>
    </row>
  </sheetData>
  <mergeCells count="49">
    <mergeCell ref="A140:P140"/>
    <mergeCell ref="E176:E177"/>
    <mergeCell ref="G176:G177"/>
    <mergeCell ref="M176:N176"/>
    <mergeCell ref="O176:P176"/>
    <mergeCell ref="I176:J176"/>
    <mergeCell ref="K176:L176"/>
    <mergeCell ref="A174:P174"/>
    <mergeCell ref="F176:F177"/>
    <mergeCell ref="G141:G142"/>
    <mergeCell ref="I141:J141"/>
    <mergeCell ref="K141:L141"/>
    <mergeCell ref="O141:P141"/>
    <mergeCell ref="M141:N141"/>
    <mergeCell ref="A176:A177"/>
    <mergeCell ref="B176:B177"/>
    <mergeCell ref="O106:P106"/>
    <mergeCell ref="I106:J106"/>
    <mergeCell ref="K106:L106"/>
    <mergeCell ref="G106:G107"/>
    <mergeCell ref="A105:X105"/>
    <mergeCell ref="W106:X106"/>
    <mergeCell ref="F106:F107"/>
    <mergeCell ref="Q106:R106"/>
    <mergeCell ref="C176:C177"/>
    <mergeCell ref="D176:D177"/>
    <mergeCell ref="A175:P175"/>
    <mergeCell ref="A141:A142"/>
    <mergeCell ref="B141:B142"/>
    <mergeCell ref="C141:C142"/>
    <mergeCell ref="D141:D142"/>
    <mergeCell ref="F141:F142"/>
    <mergeCell ref="E141:E142"/>
    <mergeCell ref="A139:P139"/>
    <mergeCell ref="M106:N106"/>
    <mergeCell ref="A2:J2"/>
    <mergeCell ref="A3:J3"/>
    <mergeCell ref="A36:J36"/>
    <mergeCell ref="A37:J37"/>
    <mergeCell ref="A70:J70"/>
    <mergeCell ref="A71:J71"/>
    <mergeCell ref="E106:E107"/>
    <mergeCell ref="A104:X104"/>
    <mergeCell ref="U106:V106"/>
    <mergeCell ref="A106:A107"/>
    <mergeCell ref="C106:C107"/>
    <mergeCell ref="D106:D107"/>
    <mergeCell ref="B106:B107"/>
    <mergeCell ref="S106:T106"/>
  </mergeCells>
  <printOptions horizontalCentered="1" verticalCentered="1"/>
  <pageMargins left="0.15748031496062992" right="0" top="1.1417322834645669" bottom="0.98425196850393704" header="0.51181102362204722" footer="0.51181102362204722"/>
  <pageSetup paperSize="5" scale="83" fitToHeight="0" orientation="landscape" horizontalDpi="300" verticalDpi="360" r:id="rId1"/>
  <headerFooter>
    <oddHeader>&amp;C&amp;"Arial,Gras"&amp;14Compilation Régionale_x000D_Jeunes Sauveteurs_x000D_12 - 13 ans</oddHeader>
    <oddFooter>&amp;L&amp;D&amp;C&amp;G</oddFooter>
  </headerFooter>
  <rowBreaks count="5" manualBreakCount="5">
    <brk id="34" max="23" man="1"/>
    <brk id="68" max="23" man="1"/>
    <brk id="102" max="23" man="1"/>
    <brk id="137" max="23" man="1"/>
    <brk id="172" max="2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rgb="FF7030A0"/>
  </sheetPr>
  <dimension ref="A1:AC237"/>
  <sheetViews>
    <sheetView topLeftCell="A25" zoomScale="90" zoomScaleNormal="90" zoomScalePageLayoutView="90" workbookViewId="0">
      <selection activeCell="V49" sqref="V49"/>
    </sheetView>
  </sheetViews>
  <sheetFormatPr baseColWidth="10" defaultRowHeight="12.75" x14ac:dyDescent="0.2"/>
  <cols>
    <col min="1" max="1" width="12.7109375" style="3" bestFit="1" customWidth="1"/>
    <col min="2" max="3" width="34.28515625" customWidth="1"/>
    <col min="4" max="4" width="3.140625" customWidth="1"/>
    <col min="5" max="5" width="9.140625" customWidth="1"/>
    <col min="6" max="6" width="9.42578125" customWidth="1"/>
    <col min="7" max="7" width="10.28515625" bestFit="1" customWidth="1"/>
    <col min="8" max="8" width="3.140625" style="2" customWidth="1"/>
    <col min="9" max="9" width="20.85546875" customWidth="1"/>
    <col min="10" max="10" width="17.42578125" customWidth="1"/>
    <col min="11" max="11" width="7.7109375" customWidth="1"/>
    <col min="12" max="12" width="13.140625" customWidth="1"/>
    <col min="13" max="29" width="7.7109375" customWidth="1"/>
  </cols>
  <sheetData>
    <row r="1" spans="1:14" ht="13.5" thickBot="1" x14ac:dyDescent="0.25"/>
    <row r="2" spans="1:14" ht="19.5" customHeight="1" x14ac:dyDescent="0.25">
      <c r="A2" s="493" t="s">
        <v>104</v>
      </c>
      <c r="B2" s="494"/>
      <c r="C2" s="494"/>
      <c r="D2" s="494"/>
      <c r="E2" s="494"/>
      <c r="F2" s="494"/>
      <c r="G2" s="494"/>
      <c r="H2" s="494"/>
      <c r="I2" s="494"/>
      <c r="J2" s="494"/>
      <c r="K2" s="495"/>
    </row>
    <row r="3" spans="1:14" ht="19.5" customHeight="1" thickBot="1" x14ac:dyDescent="0.25">
      <c r="A3" s="496" t="s">
        <v>17</v>
      </c>
      <c r="B3" s="497"/>
      <c r="C3" s="497"/>
      <c r="D3" s="497"/>
      <c r="E3" s="497"/>
      <c r="F3" s="497"/>
      <c r="G3" s="497"/>
      <c r="H3" s="497"/>
      <c r="I3" s="497"/>
      <c r="J3" s="497"/>
      <c r="K3" s="498"/>
    </row>
    <row r="4" spans="1:14" ht="30" customHeight="1" thickBot="1" x14ac:dyDescent="0.25">
      <c r="A4" s="29" t="s">
        <v>18</v>
      </c>
      <c r="B4" s="512" t="s">
        <v>31</v>
      </c>
      <c r="C4" s="513"/>
      <c r="D4" s="23"/>
      <c r="E4" s="24" t="s">
        <v>19</v>
      </c>
      <c r="F4" s="22" t="s">
        <v>20</v>
      </c>
      <c r="G4" s="25" t="s">
        <v>21</v>
      </c>
      <c r="H4" s="23"/>
      <c r="I4" s="26" t="s">
        <v>5</v>
      </c>
      <c r="J4" s="27" t="s">
        <v>1</v>
      </c>
      <c r="K4" s="27" t="s">
        <v>15</v>
      </c>
    </row>
    <row r="5" spans="1:14" ht="13.5" thickBot="1" x14ac:dyDescent="0.25">
      <c r="A5" s="96" t="str">
        <f>'Ordre de passage'!F4</f>
        <v>O'méga</v>
      </c>
      <c r="B5" s="87" t="str">
        <f>'Ordre de passage'!G4</f>
        <v xml:space="preserve">Annabelle Duquet </v>
      </c>
      <c r="C5" s="105" t="str">
        <f>'Ordre de passage'!H4</f>
        <v xml:space="preserve">Tiffany Turgeon </v>
      </c>
      <c r="D5" s="100"/>
      <c r="E5" s="440">
        <v>1.6354166666666668E-4</v>
      </c>
      <c r="F5" s="440">
        <v>1.6238425925925923E-4</v>
      </c>
      <c r="G5" s="45">
        <f>IF(E5="DQ","DQ",IF(E5="DNF","DNF",IF(F5="DNF","DNF",IF(E5="","",IF(F5="DQ","DQ",IF(F5="","",AVERAGE(E5:F5)))))))</f>
        <v>1.6296296296296295E-4</v>
      </c>
      <c r="H5" s="231"/>
      <c r="I5" s="81">
        <f>IF(G5="DQ","DQ",IF(G5="","",IF(G5="DNF","DNF",RANK(G5,$G$5:$G$34,1))))</f>
        <v>6</v>
      </c>
      <c r="J5" s="38">
        <f>IF(G5="DQ","0,00%",IF(G5="","0,00%",IF(G5="DNF","0,00%",LOOKUP(I5,Valeurs!$A$4:$A$43,Valeurs!$C$4:$C$43))))</f>
        <v>0.03</v>
      </c>
      <c r="K5" s="48">
        <f>IF(G5="DQ","0",IF(G5="","",IF(G5="DNF","0",LOOKUP(I5,Valeurs!$A$4:'Valeurs'!$A$43,Valeurs!$B$4:'Valeurs'!$B$43))))</f>
        <v>12</v>
      </c>
      <c r="L5" s="6"/>
      <c r="M5" s="6"/>
      <c r="N5" s="6"/>
    </row>
    <row r="6" spans="1:14" ht="13.5" thickBot="1" x14ac:dyDescent="0.25">
      <c r="A6" s="96" t="str">
        <f>'Ordre de passage'!F5</f>
        <v>CSRAD</v>
      </c>
      <c r="B6" s="87" t="str">
        <f>'Ordre de passage'!G5</f>
        <v xml:space="preserve">Danika Ouellet </v>
      </c>
      <c r="C6" s="105" t="str">
        <f>'Ordre de passage'!H5</f>
        <v xml:space="preserve">Audréanne Lampron </v>
      </c>
      <c r="D6" s="101"/>
      <c r="E6" s="442" t="s">
        <v>198</v>
      </c>
      <c r="F6" s="442" t="s">
        <v>198</v>
      </c>
      <c r="G6" s="36" t="str">
        <f t="shared" ref="G6:G21" si="0">IF(E6="DQ","DQ",IF(E6="DNF","DNF",IF(F6="DNF","DNF",IF(E6="","",IF(F6="DQ","DQ",IF(F6="","",AVERAGE(E6:F6)))))))</f>
        <v>DNF</v>
      </c>
      <c r="H6" s="232"/>
      <c r="I6" s="234" t="str">
        <f t="shared" ref="I6:I34" si="1">IF(G6="DQ","DQ",IF(G6="","",IF(G6="DNF","DNF",RANK(G6,$G$5:$G$34,1))))</f>
        <v>DNF</v>
      </c>
      <c r="J6" s="38" t="str">
        <f>IF(G6="DQ","0,00%",IF(G6="","0,00%",IF(G6="DNF","0,00%",LOOKUP(I6,Valeurs!$A$4:$A$43,Valeurs!$C$4:$C$43))))</f>
        <v>0,00%</v>
      </c>
      <c r="K6" s="230" t="str">
        <f>IF(G6="DQ","0",IF(G6="","",IF(G6="DNF","0",LOOKUP(I6,Valeurs!$A$4:'Valeurs'!$A$43,Valeurs!$B$4:'Valeurs'!$B$43))))</f>
        <v>0</v>
      </c>
      <c r="L6" s="6"/>
      <c r="M6" s="6"/>
      <c r="N6" s="6"/>
    </row>
    <row r="7" spans="1:14" ht="13.5" thickBot="1" x14ac:dyDescent="0.25">
      <c r="A7" s="96" t="str">
        <f>'Ordre de passage'!F6</f>
        <v>CSRAD</v>
      </c>
      <c r="B7" s="87" t="str">
        <f>'Ordre de passage'!G6</f>
        <v xml:space="preserve">Malory Boisclair </v>
      </c>
      <c r="C7" s="105" t="str">
        <f>'Ordre de passage'!H6</f>
        <v xml:space="preserve">Camélia Deshaies </v>
      </c>
      <c r="D7" s="101"/>
      <c r="E7" s="115">
        <v>1.4212962962962961E-4</v>
      </c>
      <c r="F7" s="116">
        <v>1.4571759259259261E-4</v>
      </c>
      <c r="G7" s="36">
        <f t="shared" si="0"/>
        <v>1.4392361111111111E-4</v>
      </c>
      <c r="H7" s="232"/>
      <c r="I7" s="234">
        <f t="shared" si="1"/>
        <v>3</v>
      </c>
      <c r="J7" s="38">
        <f>IF(G7="DQ","0,00%",IF(G7="","0,00%",IF(G7="DNF","0,00%",LOOKUP(I7,Valeurs!$A$4:$A$43,Valeurs!$C$4:$C$43))))</f>
        <v>4.0000000000000008E-2</v>
      </c>
      <c r="K7" s="230">
        <f>IF(G7="DQ","0",IF(G7="","",IF(G7="DNF","0",LOOKUP(I7,Valeurs!$A$4:'Valeurs'!$A$43,Valeurs!$B$4:'Valeurs'!$B$43))))</f>
        <v>16</v>
      </c>
      <c r="L7" s="6"/>
      <c r="M7" s="6"/>
      <c r="N7" s="6"/>
    </row>
    <row r="8" spans="1:14" ht="13.5" thickBot="1" x14ac:dyDescent="0.25">
      <c r="A8" s="96" t="str">
        <f>'Ordre de passage'!F7</f>
        <v>CSRAD</v>
      </c>
      <c r="B8" s="87" t="str">
        <f>'Ordre de passage'!G7</f>
        <v xml:space="preserve">Sarah-Claude Lampron </v>
      </c>
      <c r="C8" s="105" t="str">
        <f>'Ordre de passage'!H7</f>
        <v xml:space="preserve">Lili-Rose Blanchette </v>
      </c>
      <c r="D8" s="101"/>
      <c r="E8" s="441">
        <v>2.3587962962962964E-4</v>
      </c>
      <c r="F8" s="115">
        <v>2.3657407407407408E-4</v>
      </c>
      <c r="G8" s="36">
        <f t="shared" si="0"/>
        <v>2.3622685185185186E-4</v>
      </c>
      <c r="H8" s="232"/>
      <c r="I8" s="234">
        <f t="shared" si="1"/>
        <v>14</v>
      </c>
      <c r="J8" s="38">
        <f>IF(G8="DQ","0,00%",IF(G8="","0,00%",IF(G8="DNF","0,00%",LOOKUP(I8,Valeurs!$A$4:$A$43,Valeurs!$C$4:$C$43))))</f>
        <v>7.4999999999999997E-3</v>
      </c>
      <c r="K8" s="230">
        <f>IF(G8="DQ","0",IF(G8="","",IF(G8="DNF","0",LOOKUP(I8,Valeurs!$A$4:'Valeurs'!$A$43,Valeurs!$B$4:'Valeurs'!$B$43))))</f>
        <v>3</v>
      </c>
      <c r="L8" s="6"/>
      <c r="M8" s="6"/>
      <c r="N8" s="6"/>
    </row>
    <row r="9" spans="1:14" ht="13.5" thickBot="1" x14ac:dyDescent="0.25">
      <c r="A9" s="96" t="str">
        <f>'Ordre de passage'!F8</f>
        <v>CSRAD</v>
      </c>
      <c r="B9" s="87" t="str">
        <f>'Ordre de passage'!G8</f>
        <v xml:space="preserve">Ariane Gilbert </v>
      </c>
      <c r="C9" s="105" t="str">
        <f>'Ordre de passage'!H8</f>
        <v xml:space="preserve">Alexandrine Laperrière </v>
      </c>
      <c r="D9" s="101"/>
      <c r="E9" s="115">
        <v>3.3020833333333334E-4</v>
      </c>
      <c r="F9" s="115">
        <v>3.3125E-4</v>
      </c>
      <c r="G9" s="36">
        <f t="shared" si="0"/>
        <v>3.3072916666666667E-4</v>
      </c>
      <c r="H9" s="232"/>
      <c r="I9" s="234">
        <f t="shared" si="1"/>
        <v>16</v>
      </c>
      <c r="J9" s="38">
        <f>IF(G9="DQ","0,00%",IF(G9="","0,00%",IF(G9="DNF","0,00%",LOOKUP(I9,Valeurs!$A$4:$A$43,Valeurs!$C$4:$C$43))))</f>
        <v>2.5000000000000005E-3</v>
      </c>
      <c r="K9" s="230">
        <f>IF(G9="DQ","0",IF(G9="","",IF(G9="DNF","0",LOOKUP(I9,Valeurs!$A$4:'Valeurs'!$A$43,Valeurs!$B$4:'Valeurs'!$B$43))))</f>
        <v>1</v>
      </c>
      <c r="L9" s="6"/>
      <c r="M9" s="6"/>
      <c r="N9" s="6"/>
    </row>
    <row r="10" spans="1:14" ht="13.5" thickBot="1" x14ac:dyDescent="0.25">
      <c r="A10" s="96" t="str">
        <f>'Ordre de passage'!F9</f>
        <v>CSRAD</v>
      </c>
      <c r="B10" s="87" t="str">
        <f>'Ordre de passage'!G9</f>
        <v>Florence Melanson</v>
      </c>
      <c r="C10" s="105" t="str">
        <f>'Ordre de passage'!H9</f>
        <v>Joachim Audi</v>
      </c>
      <c r="D10" s="101"/>
      <c r="E10" s="441" t="s">
        <v>199</v>
      </c>
      <c r="F10" s="441" t="s">
        <v>199</v>
      </c>
      <c r="G10" s="36" t="str">
        <f t="shared" si="0"/>
        <v>DQ</v>
      </c>
      <c r="H10" s="232"/>
      <c r="I10" s="234" t="str">
        <f t="shared" si="1"/>
        <v>DQ</v>
      </c>
      <c r="J10" s="38" t="str">
        <f>IF(G10="DQ","0,00%",IF(G10="","0,00%",IF(G10="DNF","0,00%",LOOKUP(I10,Valeurs!$A$4:$A$43,Valeurs!$C$4:$C$43))))</f>
        <v>0,00%</v>
      </c>
      <c r="K10" s="230" t="str">
        <f>IF(G10="DQ","0",IF(G10="","",IF(G10="DNF","0",LOOKUP(I10,Valeurs!$A$4:'Valeurs'!$A$43,Valeurs!$B$4:'Valeurs'!$B$43))))</f>
        <v>0</v>
      </c>
      <c r="L10" s="6"/>
      <c r="M10" s="6"/>
      <c r="N10" s="6"/>
    </row>
    <row r="11" spans="1:14" ht="13.5" thickBot="1" x14ac:dyDescent="0.25">
      <c r="A11" s="96" t="str">
        <f>'Ordre de passage'!F10</f>
        <v>30Deux</v>
      </c>
      <c r="B11" s="87" t="str">
        <f>'Ordre de passage'!G10</f>
        <v xml:space="preserve">Ariane Trudel </v>
      </c>
      <c r="C11" s="105" t="str">
        <f>'Ordre de passage'!H10</f>
        <v>Vanessa Bélanger</v>
      </c>
      <c r="D11" s="101"/>
      <c r="E11" s="116">
        <v>1.6423611111111109E-4</v>
      </c>
      <c r="F11" s="115">
        <v>1.5185185185185183E-4</v>
      </c>
      <c r="G11" s="36">
        <f t="shared" si="0"/>
        <v>1.5804398148148145E-4</v>
      </c>
      <c r="H11" s="232"/>
      <c r="I11" s="234">
        <f t="shared" si="1"/>
        <v>5</v>
      </c>
      <c r="J11" s="38">
        <f>IF(G11="DQ","0,00%",IF(G11="","0,00%",IF(G11="DNF","0,00%",LOOKUP(I11,Valeurs!$A$4:$A$43,Valeurs!$C$4:$C$43))))</f>
        <v>3.2500000000000001E-2</v>
      </c>
      <c r="K11" s="230">
        <f>IF(G11="DQ","0",IF(G11="","",IF(G11="DNF","0",LOOKUP(I11,Valeurs!$A$4:'Valeurs'!$A$43,Valeurs!$B$4:'Valeurs'!$B$43))))</f>
        <v>13</v>
      </c>
      <c r="L11" s="6"/>
      <c r="M11" s="6"/>
      <c r="N11" s="6"/>
    </row>
    <row r="12" spans="1:14" ht="13.5" thickBot="1" x14ac:dyDescent="0.25">
      <c r="A12" s="96" t="str">
        <f>'Ordre de passage'!F11</f>
        <v>30Deux</v>
      </c>
      <c r="B12" s="87" t="str">
        <f>'Ordre de passage'!G11</f>
        <v>Anne-Émilie Bell</v>
      </c>
      <c r="C12" s="105" t="str">
        <f>'Ordre de passage'!H11</f>
        <v xml:space="preserve">Hugo Drouin </v>
      </c>
      <c r="D12" s="101"/>
      <c r="E12" s="441" t="s">
        <v>198</v>
      </c>
      <c r="F12" s="441" t="s">
        <v>198</v>
      </c>
      <c r="G12" s="36" t="str">
        <f t="shared" si="0"/>
        <v>DNF</v>
      </c>
      <c r="H12" s="232"/>
      <c r="I12" s="234" t="str">
        <f t="shared" si="1"/>
        <v>DNF</v>
      </c>
      <c r="J12" s="38" t="str">
        <f>IF(G12="DQ","0,00%",IF(G12="","0,00%",IF(G12="DNF","0,00%",LOOKUP(I12,Valeurs!$A$4:$A$43,Valeurs!$C$4:$C$43))))</f>
        <v>0,00%</v>
      </c>
      <c r="K12" s="230" t="str">
        <f>IF(G12="DQ","0",IF(G12="","",IF(G12="DNF","0",LOOKUP(I12,Valeurs!$A$4:'Valeurs'!$A$43,Valeurs!$B$4:'Valeurs'!$B$43))))</f>
        <v>0</v>
      </c>
      <c r="L12" s="6"/>
      <c r="M12" s="6"/>
      <c r="N12" s="6"/>
    </row>
    <row r="13" spans="1:14" ht="13.5" thickBot="1" x14ac:dyDescent="0.25">
      <c r="A13" s="96" t="str">
        <f>'Ordre de passage'!F12</f>
        <v>30Deux</v>
      </c>
      <c r="B13" s="87" t="str">
        <f>'Ordre de passage'!G12</f>
        <v>Léa-Hamelin</v>
      </c>
      <c r="C13" s="105" t="str">
        <f>'Ordre de passage'!H12</f>
        <v xml:space="preserve">Laurie Lefebvre </v>
      </c>
      <c r="D13" s="101"/>
      <c r="E13" s="116">
        <v>1.9641203703703704E-4</v>
      </c>
      <c r="F13" s="116">
        <v>1.9525462962962964E-4</v>
      </c>
      <c r="G13" s="36">
        <f t="shared" si="0"/>
        <v>1.9583333333333334E-4</v>
      </c>
      <c r="H13" s="232"/>
      <c r="I13" s="234">
        <f t="shared" si="1"/>
        <v>11</v>
      </c>
      <c r="J13" s="38">
        <f>IF(G13="DQ","0,00%",IF(G13="","0,00%",IF(G13="DNF","0,00%",LOOKUP(I13,Valeurs!$A$4:$A$43,Valeurs!$C$4:$C$43))))</f>
        <v>1.4999999999999999E-2</v>
      </c>
      <c r="K13" s="230">
        <f>IF(G13="DQ","0",IF(G13="","",IF(G13="DNF","0",LOOKUP(I13,Valeurs!$A$4:'Valeurs'!$A$43,Valeurs!$B$4:'Valeurs'!$B$43))))</f>
        <v>6</v>
      </c>
      <c r="L13" s="6"/>
      <c r="M13" s="6"/>
      <c r="N13" s="6"/>
    </row>
    <row r="14" spans="1:14" ht="13.5" thickBot="1" x14ac:dyDescent="0.25">
      <c r="A14" s="96" t="str">
        <f>'Ordre de passage'!F13</f>
        <v>Dam'eauclès</v>
      </c>
      <c r="B14" s="87" t="str">
        <f>'Ordre de passage'!G13</f>
        <v xml:space="preserve">Mathis Rousson </v>
      </c>
      <c r="C14" s="105" t="str">
        <f>'Ordre de passage'!H13</f>
        <v xml:space="preserve">Zacharie Yergeau </v>
      </c>
      <c r="D14" s="101"/>
      <c r="E14" s="116">
        <v>3.2280092592592592E-4</v>
      </c>
      <c r="F14" s="116">
        <v>3.0925925925925923E-4</v>
      </c>
      <c r="G14" s="36">
        <f t="shared" si="0"/>
        <v>3.1603009259259258E-4</v>
      </c>
      <c r="H14" s="232"/>
      <c r="I14" s="234">
        <f t="shared" si="1"/>
        <v>15</v>
      </c>
      <c r="J14" s="38">
        <f>IF(G14="DQ","0,00%",IF(G14="","0,00%",IF(G14="DNF","0,00%",LOOKUP(I14,Valeurs!$A$4:$A$43,Valeurs!$C$4:$C$43))))</f>
        <v>5.000000000000001E-3</v>
      </c>
      <c r="K14" s="230">
        <f>IF(G14="DQ","0",IF(G14="","",IF(G14="DNF","0",LOOKUP(I14,Valeurs!$A$4:'Valeurs'!$A$43,Valeurs!$B$4:'Valeurs'!$B$43))))</f>
        <v>2</v>
      </c>
      <c r="L14" s="6"/>
      <c r="M14" s="6"/>
      <c r="N14" s="6"/>
    </row>
    <row r="15" spans="1:14" ht="13.5" thickBot="1" x14ac:dyDescent="0.25">
      <c r="A15" s="96" t="str">
        <f>'Ordre de passage'!F14</f>
        <v>Dam'eauclès</v>
      </c>
      <c r="B15" s="87" t="str">
        <f>'Ordre de passage'!G14</f>
        <v xml:space="preserve">Myriam Jacques </v>
      </c>
      <c r="C15" s="105" t="str">
        <f>'Ordre de passage'!H14</f>
        <v xml:space="preserve">Camille Vallière </v>
      </c>
      <c r="D15" s="101"/>
      <c r="E15" s="116">
        <v>1.9259259259259259E-4</v>
      </c>
      <c r="F15" s="115">
        <v>1.9502314814814819E-4</v>
      </c>
      <c r="G15" s="36">
        <f t="shared" si="0"/>
        <v>1.9380787037037039E-4</v>
      </c>
      <c r="H15" s="232"/>
      <c r="I15" s="234">
        <f t="shared" si="1"/>
        <v>10</v>
      </c>
      <c r="J15" s="38">
        <f>IF(G15="DQ","0,00%",IF(G15="","0,00%",IF(G15="DNF","0,00%",LOOKUP(I15,Valeurs!$A$4:$A$43,Valeurs!$C$4:$C$43))))</f>
        <v>1.7499999999999998E-2</v>
      </c>
      <c r="K15" s="230">
        <f>IF(G15="DQ","0",IF(G15="","",IF(G15="DNF","0",LOOKUP(I15,Valeurs!$A$4:'Valeurs'!$A$43,Valeurs!$B$4:'Valeurs'!$B$43))))</f>
        <v>7</v>
      </c>
      <c r="L15" s="6"/>
      <c r="M15" s="6"/>
      <c r="N15" s="6"/>
    </row>
    <row r="16" spans="1:14" ht="13.5" thickBot="1" x14ac:dyDescent="0.25">
      <c r="A16" s="96" t="str">
        <f>'Ordre de passage'!F15</f>
        <v>Narval</v>
      </c>
      <c r="B16" s="87" t="str">
        <f>'Ordre de passage'!G15</f>
        <v xml:space="preserve">Laura Vincent </v>
      </c>
      <c r="C16" s="105" t="str">
        <f>'Ordre de passage'!H15</f>
        <v>Jade Morel</v>
      </c>
      <c r="D16" s="101"/>
      <c r="E16" s="116">
        <v>1.4097222222222221E-4</v>
      </c>
      <c r="F16" s="115">
        <v>1.4097222222222221E-4</v>
      </c>
      <c r="G16" s="36">
        <f t="shared" si="0"/>
        <v>1.4097222222222221E-4</v>
      </c>
      <c r="H16" s="232"/>
      <c r="I16" s="234">
        <f t="shared" si="1"/>
        <v>2</v>
      </c>
      <c r="J16" s="38">
        <f>IF(G16="DQ","0,00%",IF(G16="","0,00%",IF(G16="DNF","0,00%",LOOKUP(I16,Valeurs!$A$4:$A$43,Valeurs!$C$4:$C$43))))</f>
        <v>4.5000000000000005E-2</v>
      </c>
      <c r="K16" s="230">
        <f>IF(G16="DQ","0",IF(G16="","",IF(G16="DNF","0",LOOKUP(I16,Valeurs!$A$4:'Valeurs'!$A$43,Valeurs!$B$4:'Valeurs'!$B$43))))</f>
        <v>18</v>
      </c>
    </row>
    <row r="17" spans="1:11" ht="13.5" thickBot="1" x14ac:dyDescent="0.25">
      <c r="A17" s="96" t="str">
        <f>'Ordre de passage'!F16</f>
        <v>Narval</v>
      </c>
      <c r="B17" s="87" t="str">
        <f>'Ordre de passage'!G16</f>
        <v>Gabrielle Diotte</v>
      </c>
      <c r="C17" s="105" t="str">
        <f>'Ordre de passage'!H16</f>
        <v xml:space="preserve">Léony Gobeil </v>
      </c>
      <c r="D17" s="101"/>
      <c r="E17" s="115">
        <v>1.638888888888889E-4</v>
      </c>
      <c r="F17" s="115">
        <v>1.6342592592592591E-4</v>
      </c>
      <c r="G17" s="36">
        <f t="shared" si="0"/>
        <v>1.6365740740740739E-4</v>
      </c>
      <c r="H17" s="232"/>
      <c r="I17" s="234">
        <f t="shared" si="1"/>
        <v>7</v>
      </c>
      <c r="J17" s="38">
        <f>IF(G17="DQ","0,00%",IF(G17="","0,00%",IF(G17="DNF","0,00%",LOOKUP(I17,Valeurs!$A$4:$A$43,Valeurs!$C$4:$C$43))))</f>
        <v>2.7500000000000004E-2</v>
      </c>
      <c r="K17" s="230">
        <f>IF(G17="DQ","0",IF(G17="","",IF(G17="DNF","0",LOOKUP(I17,Valeurs!$A$4:'Valeurs'!$A$43,Valeurs!$B$4:'Valeurs'!$B$43))))</f>
        <v>11</v>
      </c>
    </row>
    <row r="18" spans="1:11" ht="13.5" thickBot="1" x14ac:dyDescent="0.25">
      <c r="A18" s="96" t="str">
        <f>'Ordre de passage'!F17</f>
        <v>Narval</v>
      </c>
      <c r="B18" s="87" t="str">
        <f>'Ordre de passage'!G17</f>
        <v>Anthony Pellegrinuzzi</v>
      </c>
      <c r="C18" s="105" t="str">
        <f>'Ordre de passage'!H17</f>
        <v>Joëlle Gauthier-Drapeau</v>
      </c>
      <c r="D18" s="101"/>
      <c r="E18" s="116">
        <v>2.1840277777777778E-4</v>
      </c>
      <c r="F18" s="116">
        <v>1.9421296296296298E-4</v>
      </c>
      <c r="G18" s="36">
        <f t="shared" si="0"/>
        <v>2.0630787037037037E-4</v>
      </c>
      <c r="H18" s="232"/>
      <c r="I18" s="234">
        <f t="shared" si="1"/>
        <v>12</v>
      </c>
      <c r="J18" s="38">
        <f>IF(G18="DQ","0,00%",IF(G18="","0,00%",IF(G18="DNF","0,00%",LOOKUP(I18,Valeurs!$A$4:$A$43,Valeurs!$C$4:$C$43))))</f>
        <v>1.2500000000000001E-2</v>
      </c>
      <c r="K18" s="230">
        <f>IF(G18="DQ","0",IF(G18="","",IF(G18="DNF","0",LOOKUP(I18,Valeurs!$A$4:'Valeurs'!$A$43,Valeurs!$B$4:'Valeurs'!$B$43))))</f>
        <v>5</v>
      </c>
    </row>
    <row r="19" spans="1:11" ht="13.5" thickBot="1" x14ac:dyDescent="0.25">
      <c r="A19" s="96" t="str">
        <f>'Ordre de passage'!F18</f>
        <v>CAEM</v>
      </c>
      <c r="B19" s="87" t="str">
        <f>'Ordre de passage'!G18</f>
        <v xml:space="preserve">Blanche Dea </v>
      </c>
      <c r="C19" s="105" t="str">
        <f>'Ordre de passage'!H18</f>
        <v>Audrey Desroches</v>
      </c>
      <c r="D19" s="101"/>
      <c r="E19" s="167">
        <v>1.6168981481481481E-4</v>
      </c>
      <c r="F19" s="167">
        <v>1.6747685185185184E-4</v>
      </c>
      <c r="G19" s="36">
        <f t="shared" si="0"/>
        <v>1.6458333333333331E-4</v>
      </c>
      <c r="H19" s="233"/>
      <c r="I19" s="234">
        <f t="shared" si="1"/>
        <v>8</v>
      </c>
      <c r="J19" s="38">
        <f>IF(G19="DQ","0,00%",IF(G19="","0,00%",IF(G19="DNF","0,00%",LOOKUP(I19,Valeurs!$A$4:$A$43,Valeurs!$C$4:$C$43))))</f>
        <v>2.5000000000000001E-2</v>
      </c>
      <c r="K19" s="230">
        <f>IF(G19="DQ","0",IF(G19="","",IF(G19="DNF","0",LOOKUP(I19,Valeurs!$A$4:'Valeurs'!$A$43,Valeurs!$B$4:'Valeurs'!$B$43))))</f>
        <v>10</v>
      </c>
    </row>
    <row r="20" spans="1:11" ht="13.5" thickBot="1" x14ac:dyDescent="0.25">
      <c r="A20" s="96" t="str">
        <f>'Ordre de passage'!F19</f>
        <v>CAEM</v>
      </c>
      <c r="B20" s="87" t="str">
        <f>'Ordre de passage'!G19</f>
        <v xml:space="preserve">Zine Eddine Bebouchi </v>
      </c>
      <c r="C20" s="105" t="str">
        <f>'Ordre de passage'!H19</f>
        <v>Sid Gasmi</v>
      </c>
      <c r="D20" s="101"/>
      <c r="E20" s="167">
        <v>3.9629629629629628E-4</v>
      </c>
      <c r="F20" s="167">
        <v>3.9745370370370374E-4</v>
      </c>
      <c r="G20" s="36">
        <f t="shared" si="0"/>
        <v>3.9687499999999998E-4</v>
      </c>
      <c r="H20" s="233"/>
      <c r="I20" s="234">
        <f t="shared" si="1"/>
        <v>19</v>
      </c>
      <c r="J20" s="38">
        <f>IF(G20="DQ","0,00%",IF(G20="","0,00%",IF(G20="DNF","0,00%",LOOKUP(I20,Valeurs!$A$4:$A$43,Valeurs!$C$4:$C$43))))</f>
        <v>0</v>
      </c>
      <c r="K20" s="230">
        <f>IF(G20="DQ","0",IF(G20="","",IF(G20="DNF","0",LOOKUP(I20,Valeurs!$A$4:'Valeurs'!$A$43,Valeurs!$B$4:'Valeurs'!$B$43))))</f>
        <v>0</v>
      </c>
    </row>
    <row r="21" spans="1:11" ht="13.5" thickBot="1" x14ac:dyDescent="0.25">
      <c r="A21" s="96" t="str">
        <f>'Ordre de passage'!F20</f>
        <v>CAEM</v>
      </c>
      <c r="B21" s="87" t="str">
        <f>'Ordre de passage'!G20</f>
        <v xml:space="preserve">Yseult Vincent </v>
      </c>
      <c r="C21" s="105" t="str">
        <f>'Ordre de passage'!H20</f>
        <v>Emma Lajeunesse</v>
      </c>
      <c r="D21" s="101"/>
      <c r="E21" s="115">
        <v>3.6863425925925931E-4</v>
      </c>
      <c r="F21" s="115">
        <v>3.7083333333333331E-4</v>
      </c>
      <c r="G21" s="36">
        <f t="shared" si="0"/>
        <v>3.6973379629629628E-4</v>
      </c>
      <c r="H21" s="232"/>
      <c r="I21" s="234">
        <f t="shared" si="1"/>
        <v>18</v>
      </c>
      <c r="J21" s="38">
        <f>IF(G21="DQ","0,00%",IF(G21="","0,00%",IF(G21="DNF","0,00%",LOOKUP(I21,Valeurs!$A$4:$A$43,Valeurs!$C$4:$C$43))))</f>
        <v>0</v>
      </c>
      <c r="K21" s="230">
        <f>IF(G21="DQ","0",IF(G21="","",IF(G21="DNF","0",LOOKUP(I21,Valeurs!$A$4:'Valeurs'!$A$43,Valeurs!$B$4:'Valeurs'!$B$43))))</f>
        <v>0</v>
      </c>
    </row>
    <row r="22" spans="1:11" ht="13.5" thickBot="1" x14ac:dyDescent="0.25">
      <c r="A22" s="96" t="str">
        <f>'Ordre de passage'!F21</f>
        <v>CSRN</v>
      </c>
      <c r="B22" s="87" t="str">
        <f>'Ordre de passage'!G21</f>
        <v xml:space="preserve">Eugénie Tétreault </v>
      </c>
      <c r="C22" s="105" t="str">
        <f>'Ordre de passage'!H21</f>
        <v>Thomas Martin</v>
      </c>
      <c r="D22" s="101"/>
      <c r="E22" s="441" t="s">
        <v>200</v>
      </c>
      <c r="F22" s="115">
        <v>1.5474537037037038E-4</v>
      </c>
      <c r="G22" s="36">
        <f t="shared" ref="G22:G34" si="2">IF(E22="DQ","DQ",IF(E22="DNF","DNF",IF(F22="DNF","DNF",IF(E22="","",IF(F22="DQ","DQ",IF(F22="","",AVERAGE(E22:F22)))))))</f>
        <v>1.5474537037037038E-4</v>
      </c>
      <c r="H22" s="232"/>
      <c r="I22" s="234">
        <f t="shared" si="1"/>
        <v>4</v>
      </c>
      <c r="J22" s="38">
        <f>IF(G22="DQ","0,00%",IF(G22="","0,00%",IF(G22="DNF","0,00%",LOOKUP(I22,Valeurs!$A$4:$A$43,Valeurs!$C$4:$C$43))))</f>
        <v>3.4999999999999996E-2</v>
      </c>
      <c r="K22" s="230">
        <f>IF(G22="DQ","0",IF(G22="","",IF(G22="DNF","0",LOOKUP(I22,Valeurs!$A$4:'Valeurs'!$A$43,Valeurs!$B$4:'Valeurs'!$B$43))))</f>
        <v>14</v>
      </c>
    </row>
    <row r="23" spans="1:11" ht="13.5" thickBot="1" x14ac:dyDescent="0.25">
      <c r="A23" s="96" t="str">
        <f>'Ordre de passage'!F22</f>
        <v>CSRN</v>
      </c>
      <c r="B23" s="87" t="str">
        <f>'Ordre de passage'!G22</f>
        <v>Gabriel Jaillet</v>
      </c>
      <c r="C23" s="105" t="str">
        <f>'Ordre de passage'!H22</f>
        <v xml:space="preserve">Maxime Laurence </v>
      </c>
      <c r="D23" s="101"/>
      <c r="E23" s="441" t="s">
        <v>198</v>
      </c>
      <c r="F23" s="441" t="s">
        <v>198</v>
      </c>
      <c r="G23" s="36" t="str">
        <f t="shared" si="2"/>
        <v>DNF</v>
      </c>
      <c r="H23" s="232"/>
      <c r="I23" s="234" t="str">
        <f t="shared" si="1"/>
        <v>DNF</v>
      </c>
      <c r="J23" s="38" t="str">
        <f>IF(G23="DQ","0,00%",IF(G23="","0,00%",IF(G23="DNF","0,00%",LOOKUP(I23,Valeurs!$A$4:$A$43,Valeurs!$C$4:$C$43))))</f>
        <v>0,00%</v>
      </c>
      <c r="K23" s="230" t="str">
        <f>IF(G23="DQ","0",IF(G23="","",IF(G23="DNF","0",LOOKUP(I23,Valeurs!$A$4:'Valeurs'!$A$43,Valeurs!$B$4:'Valeurs'!$B$43))))</f>
        <v>0</v>
      </c>
    </row>
    <row r="24" spans="1:11" ht="13.5" thickBot="1" x14ac:dyDescent="0.25">
      <c r="A24" s="96" t="str">
        <f>'Ordre de passage'!F23</f>
        <v>CSRN</v>
      </c>
      <c r="B24" s="87" t="str">
        <f>'Ordre de passage'!G23</f>
        <v xml:space="preserve">Jonathan St-Roch </v>
      </c>
      <c r="C24" s="105" t="str">
        <f>'Ordre de passage'!H23</f>
        <v xml:space="preserve">Malik Romdhani </v>
      </c>
      <c r="D24" s="101"/>
      <c r="E24" s="115">
        <v>1.2824074074074075E-4</v>
      </c>
      <c r="F24" s="115">
        <v>1.2835648148148149E-4</v>
      </c>
      <c r="G24" s="36">
        <f t="shared" si="2"/>
        <v>1.2829861111111112E-4</v>
      </c>
      <c r="H24" s="232"/>
      <c r="I24" s="234">
        <f t="shared" si="1"/>
        <v>1</v>
      </c>
      <c r="J24" s="38">
        <f>IF(G24="DQ","0,00%",IF(G24="","0,00%",IF(G24="DNF","0,00%",LOOKUP(I24,Valeurs!$A$4:$A$43,Valeurs!$C$4:$C$43))))</f>
        <v>0.05</v>
      </c>
      <c r="K24" s="230">
        <f>IF(G24="DQ","0",IF(G24="","",IF(G24="DNF","0",LOOKUP(I24,Valeurs!$A$4:'Valeurs'!$A$43,Valeurs!$B$4:'Valeurs'!$B$43))))</f>
        <v>20</v>
      </c>
    </row>
    <row r="25" spans="1:11" ht="13.5" thickBot="1" x14ac:dyDescent="0.25">
      <c r="A25" s="96" t="str">
        <f>'Ordre de passage'!F24</f>
        <v>CSRN</v>
      </c>
      <c r="B25" s="87" t="str">
        <f>'Ordre de passage'!G24</f>
        <v>Audray Descoteaux</v>
      </c>
      <c r="C25" s="105" t="str">
        <f>'Ordre de passage'!H24</f>
        <v>Andrée Dolan</v>
      </c>
      <c r="D25" s="101"/>
      <c r="E25" s="115">
        <v>2.1226851851851851E-4</v>
      </c>
      <c r="F25" s="115">
        <v>2.0729166666666663E-4</v>
      </c>
      <c r="G25" s="36">
        <f t="shared" si="2"/>
        <v>2.0978009259259257E-4</v>
      </c>
      <c r="H25" s="232"/>
      <c r="I25" s="234">
        <f t="shared" si="1"/>
        <v>13</v>
      </c>
      <c r="J25" s="38">
        <f>IF(G25="DQ","0,00%",IF(G25="","0,00%",IF(G25="DNF","0,00%",LOOKUP(I25,Valeurs!$A$4:$A$43,Valeurs!$C$4:$C$43))))</f>
        <v>1.0000000000000002E-2</v>
      </c>
      <c r="K25" s="230">
        <f>IF(G25="DQ","0",IF(G25="","",IF(G25="DNF","0",LOOKUP(I25,Valeurs!$A$4:'Valeurs'!$A$43,Valeurs!$B$4:'Valeurs'!$B$43))))</f>
        <v>4</v>
      </c>
    </row>
    <row r="26" spans="1:11" ht="13.5" thickBot="1" x14ac:dyDescent="0.25">
      <c r="A26" s="96" t="str">
        <f>'Ordre de passage'!F25</f>
        <v>CAM</v>
      </c>
      <c r="B26" s="87" t="str">
        <f>'Ordre de passage'!G25</f>
        <v>Édouard Laplante</v>
      </c>
      <c r="C26" s="105" t="str">
        <f>'Ordre de passage'!H25</f>
        <v>Élie Janssen</v>
      </c>
      <c r="D26" s="101"/>
      <c r="E26" s="115">
        <v>1.6493055555555553E-4</v>
      </c>
      <c r="F26" s="115">
        <v>1.6458333333333334E-4</v>
      </c>
      <c r="G26" s="36">
        <f t="shared" si="2"/>
        <v>1.6475694444444442E-4</v>
      </c>
      <c r="H26" s="232"/>
      <c r="I26" s="234">
        <f t="shared" si="1"/>
        <v>9</v>
      </c>
      <c r="J26" s="38">
        <f>IF(G26="DQ","0,00%",IF(G26="","0,00%",IF(G26="DNF","0,00%",LOOKUP(I26,Valeurs!$A$4:$A$43,Valeurs!$C$4:$C$43))))</f>
        <v>2.0000000000000004E-2</v>
      </c>
      <c r="K26" s="230">
        <f>IF(G26="DQ","0",IF(G26="","",IF(G26="DNF","0",LOOKUP(I26,Valeurs!$A$4:'Valeurs'!$A$43,Valeurs!$B$4:'Valeurs'!$B$43))))</f>
        <v>8</v>
      </c>
    </row>
    <row r="27" spans="1:11" ht="13.5" thickBot="1" x14ac:dyDescent="0.25">
      <c r="A27" s="96" t="str">
        <f>'Ordre de passage'!F26</f>
        <v>SSSL</v>
      </c>
      <c r="B27" s="87" t="str">
        <f>'Ordre de passage'!G26</f>
        <v xml:space="preserve">Sybel Roy </v>
      </c>
      <c r="C27" s="105" t="str">
        <f>'Ordre de passage'!H26</f>
        <v>Paula Loaiza</v>
      </c>
      <c r="D27" s="101"/>
      <c r="E27" s="115">
        <v>3.4247685185185184E-4</v>
      </c>
      <c r="F27" s="115">
        <v>3.4317129629629628E-4</v>
      </c>
      <c r="G27" s="36">
        <f t="shared" si="2"/>
        <v>3.4282407407407406E-4</v>
      </c>
      <c r="H27" s="232"/>
      <c r="I27" s="234">
        <f t="shared" si="1"/>
        <v>17</v>
      </c>
      <c r="J27" s="38">
        <f>IF(G27="DQ","0,00%",IF(G27="","0,00%",IF(G27="DNF","0,00%",LOOKUP(I27,Valeurs!$A$4:$A$43,Valeurs!$C$4:$C$43))))</f>
        <v>0</v>
      </c>
      <c r="K27" s="230">
        <f>IF(G27="DQ","0",IF(G27="","",IF(G27="DNF","0",LOOKUP(I27,Valeurs!$A$4:'Valeurs'!$A$43,Valeurs!$B$4:'Valeurs'!$B$43))))</f>
        <v>0</v>
      </c>
    </row>
    <row r="28" spans="1:11" x14ac:dyDescent="0.2">
      <c r="A28" s="96">
        <f>'Ordre de passage'!F27</f>
        <v>0</v>
      </c>
      <c r="B28" s="87">
        <f>'Ordre de passage'!G27</f>
        <v>0</v>
      </c>
      <c r="C28" s="105">
        <f>'Ordre de passage'!H27</f>
        <v>0</v>
      </c>
      <c r="D28" s="101"/>
      <c r="E28" s="115"/>
      <c r="F28" s="115"/>
      <c r="G28" s="36" t="str">
        <f t="shared" si="2"/>
        <v/>
      </c>
      <c r="H28" s="232"/>
      <c r="I28" s="234" t="str">
        <f t="shared" si="1"/>
        <v/>
      </c>
      <c r="J28" s="38" t="str">
        <f>IF(G28="DQ","0,00%",IF(G28="","0,00%",IF(G28="DNF","0,00%",LOOKUP(I28,Valeurs!$A$4:$A$43,Valeurs!$C$4:$C$43))))</f>
        <v>0,00%</v>
      </c>
      <c r="K28" s="230" t="str">
        <f>IF(G28="DQ","0",IF(G28="","",IF(G28="DNF","0",LOOKUP(I28,Valeurs!$A$4:'Valeurs'!$A$43,Valeurs!$B$4:'Valeurs'!$B$43))))</f>
        <v/>
      </c>
    </row>
    <row r="29" spans="1:11" ht="13.5" hidden="1" thickBot="1" x14ac:dyDescent="0.25">
      <c r="A29" s="96">
        <f>'Ordre de passage'!F28</f>
        <v>0</v>
      </c>
      <c r="B29" s="87">
        <f>'Ordre de passage'!G28</f>
        <v>0</v>
      </c>
      <c r="C29" s="105">
        <f>'Ordre de passage'!H28</f>
        <v>0</v>
      </c>
      <c r="D29" s="101"/>
      <c r="E29" s="115"/>
      <c r="F29" s="115"/>
      <c r="G29" s="36" t="str">
        <f t="shared" si="2"/>
        <v/>
      </c>
      <c r="H29" s="232"/>
      <c r="I29" s="234" t="str">
        <f t="shared" si="1"/>
        <v/>
      </c>
      <c r="J29" s="38" t="str">
        <f>IF(G29="DQ","0,00%",IF(G29="","0,00%",IF(G29="DNF","0,00%",LOOKUP(I29,Valeurs!$A$4:$A$43,Valeurs!$C$4:$C$43))))</f>
        <v>0,00%</v>
      </c>
      <c r="K29" s="230" t="str">
        <f>IF(G29="DQ","0",IF(G29="","",IF(G29="DNF","0",LOOKUP(I29,Valeurs!$A$4:'Valeurs'!$A$43,Valeurs!$B$4:'Valeurs'!$B$43))))</f>
        <v/>
      </c>
    </row>
    <row r="30" spans="1:11" hidden="1" x14ac:dyDescent="0.2">
      <c r="A30" s="97" t="e">
        <f>'Ordre de passage'!#REF!</f>
        <v>#REF!</v>
      </c>
      <c r="B30" s="87">
        <f>'Ordre de passage'!G29</f>
        <v>0</v>
      </c>
      <c r="C30" s="105">
        <f>'Ordre de passage'!H29</f>
        <v>0</v>
      </c>
      <c r="D30" s="101"/>
      <c r="E30" s="115"/>
      <c r="F30" s="115"/>
      <c r="G30" s="36" t="str">
        <f t="shared" si="2"/>
        <v/>
      </c>
      <c r="H30" s="232"/>
      <c r="I30" s="234" t="str">
        <f t="shared" si="1"/>
        <v/>
      </c>
      <c r="J30" s="38" t="str">
        <f>IF(G30="DQ","0,00%",IF(G30="","0,00%",IF(G30="DNF","0,00%",LOOKUP(I30,Valeurs!$A$4:$A$43,Valeurs!$C$4:$C$43))))</f>
        <v>0,00%</v>
      </c>
      <c r="K30" s="230" t="str">
        <f>IF(G30="DQ","0",IF(G30="","",IF(G30="DNF","0",LOOKUP(I30,Valeurs!$A$4:'Valeurs'!$A$43,Valeurs!$B$4:'Valeurs'!$B$43))))</f>
        <v/>
      </c>
    </row>
    <row r="31" spans="1:11" hidden="1" x14ac:dyDescent="0.2">
      <c r="A31" s="97" t="e">
        <f>'Ordre de passage'!#REF!</f>
        <v>#REF!</v>
      </c>
      <c r="B31" s="86" t="e">
        <f>'Ordre de passage'!#REF!</f>
        <v>#REF!</v>
      </c>
      <c r="C31" s="106" t="e">
        <f>'Ordre de passage'!#REF!</f>
        <v>#REF!</v>
      </c>
      <c r="D31" s="101"/>
      <c r="E31" s="115"/>
      <c r="F31" s="115"/>
      <c r="G31" s="36" t="str">
        <f t="shared" si="2"/>
        <v/>
      </c>
      <c r="H31" s="232"/>
      <c r="I31" s="234" t="str">
        <f t="shared" si="1"/>
        <v/>
      </c>
      <c r="J31" s="38" t="str">
        <f>IF(G31="DQ","0,00%",IF(G31="","0,00%",IF(G31="DNF","0,00%",LOOKUP(I31,Valeurs!$A$4:$A$43,Valeurs!$C$4:$C$43))))</f>
        <v>0,00%</v>
      </c>
      <c r="K31" s="230" t="str">
        <f>IF(G31="DQ","0",IF(G31="","",IF(G31="DNF","0",LOOKUP(I31,Valeurs!$A$4:'Valeurs'!$A$43,Valeurs!$B$4:'Valeurs'!$B$43))))</f>
        <v/>
      </c>
    </row>
    <row r="32" spans="1:11" hidden="1" x14ac:dyDescent="0.2">
      <c r="A32" s="97" t="e">
        <f>'Ordre de passage'!#REF!</f>
        <v>#REF!</v>
      </c>
      <c r="B32" s="86" t="e">
        <f>'Ordre de passage'!#REF!</f>
        <v>#REF!</v>
      </c>
      <c r="C32" s="106" t="e">
        <f>'Ordre de passage'!#REF!</f>
        <v>#REF!</v>
      </c>
      <c r="D32" s="101"/>
      <c r="E32" s="115"/>
      <c r="F32" s="115"/>
      <c r="G32" s="36" t="str">
        <f t="shared" si="2"/>
        <v/>
      </c>
      <c r="H32" s="232"/>
      <c r="I32" s="234" t="str">
        <f t="shared" si="1"/>
        <v/>
      </c>
      <c r="J32" s="38" t="str">
        <f>IF(G32="DQ","0,00%",IF(G32="","0,00%",IF(G32="DNF","0,00%",LOOKUP(I32,Valeurs!$A$4:$A$43,Valeurs!$C$4:$C$43))))</f>
        <v>0,00%</v>
      </c>
      <c r="K32" s="230" t="str">
        <f>IF(G32="DQ","0",IF(G32="","",IF(G32="DNF","0",LOOKUP(I32,Valeurs!$A$4:'Valeurs'!$A$43,Valeurs!$B$4:'Valeurs'!$B$43))))</f>
        <v/>
      </c>
    </row>
    <row r="33" spans="1:14" hidden="1" x14ac:dyDescent="0.2">
      <c r="A33" s="97" t="e">
        <f>'Ordre de passage'!#REF!</f>
        <v>#REF!</v>
      </c>
      <c r="B33" s="86" t="e">
        <f>'Ordre de passage'!#REF!</f>
        <v>#REF!</v>
      </c>
      <c r="C33" s="106" t="e">
        <f>'Ordre de passage'!#REF!</f>
        <v>#REF!</v>
      </c>
      <c r="D33" s="101"/>
      <c r="E33" s="115"/>
      <c r="F33" s="115"/>
      <c r="G33" s="36" t="str">
        <f t="shared" si="2"/>
        <v/>
      </c>
      <c r="H33" s="232"/>
      <c r="I33" s="234" t="str">
        <f t="shared" si="1"/>
        <v/>
      </c>
      <c r="J33" s="38" t="str">
        <f>IF(G33="DQ","0,00%",IF(G33="","0,00%",IF(G33="DNF","0,00%",LOOKUP(I33,Valeurs!$A$4:$A$43,Valeurs!$C$4:$C$43))))</f>
        <v>0,00%</v>
      </c>
      <c r="K33" s="230" t="str">
        <f>IF(G33="DQ","0",IF(G33="","",IF(G33="DNF","0",LOOKUP(I33,Valeurs!$A$4:'Valeurs'!$A$43,Valeurs!$B$4:'Valeurs'!$B$43))))</f>
        <v/>
      </c>
    </row>
    <row r="34" spans="1:14" ht="13.5" hidden="1" thickBot="1" x14ac:dyDescent="0.25">
      <c r="A34" s="98" t="e">
        <f>'Ordre de passage'!#REF!</f>
        <v>#REF!</v>
      </c>
      <c r="B34" s="99" t="e">
        <f>'Ordre de passage'!#REF!</f>
        <v>#REF!</v>
      </c>
      <c r="C34" s="107" t="e">
        <f>'Ordre de passage'!#REF!</f>
        <v>#REF!</v>
      </c>
      <c r="D34" s="139"/>
      <c r="E34" s="117"/>
      <c r="F34" s="117"/>
      <c r="G34" s="43" t="str">
        <f t="shared" si="2"/>
        <v/>
      </c>
      <c r="H34" s="30"/>
      <c r="I34" s="82" t="str">
        <f t="shared" si="1"/>
        <v/>
      </c>
      <c r="J34" s="41" t="str">
        <f>IF(G34="DQ","0,00%",IF(G34="","0,00%",IF(G34="DNF","0,00%",LOOKUP(I34,Valeurs!$A$4:$A$43,Valeurs!$C$4:$C$43))))</f>
        <v>0,00%</v>
      </c>
      <c r="K34" s="118" t="str">
        <f>IF(G34="DQ","0",IF(G34="","",IF(G34="DNF","0",LOOKUP(I34,Valeurs!$A$4:'Valeurs'!$A$43,Valeurs!$B$4:'Valeurs'!$B$43))))</f>
        <v/>
      </c>
    </row>
    <row r="35" spans="1:14" ht="13.5" thickBot="1" x14ac:dyDescent="0.25"/>
    <row r="36" spans="1:14" ht="18" x14ac:dyDescent="0.25">
      <c r="A36" s="493" t="s">
        <v>105</v>
      </c>
      <c r="B36" s="494"/>
      <c r="C36" s="494"/>
      <c r="D36" s="494"/>
      <c r="E36" s="494"/>
      <c r="F36" s="494"/>
      <c r="G36" s="494"/>
      <c r="H36" s="494"/>
      <c r="I36" s="494"/>
      <c r="J36" s="494"/>
      <c r="K36" s="494"/>
      <c r="L36" s="287"/>
    </row>
    <row r="37" spans="1:14" ht="27" thickBot="1" x14ac:dyDescent="0.25">
      <c r="A37" s="496" t="s">
        <v>23</v>
      </c>
      <c r="B37" s="497"/>
      <c r="C37" s="497"/>
      <c r="D37" s="497"/>
      <c r="E37" s="497"/>
      <c r="F37" s="497"/>
      <c r="G37" s="497"/>
      <c r="H37" s="497"/>
      <c r="I37" s="497"/>
      <c r="J37" s="497"/>
      <c r="K37" s="497"/>
      <c r="L37" s="288"/>
    </row>
    <row r="38" spans="1:14" ht="60" thickBot="1" x14ac:dyDescent="0.25">
      <c r="A38" s="74" t="s">
        <v>18</v>
      </c>
      <c r="B38" s="514" t="s">
        <v>31</v>
      </c>
      <c r="C38" s="515"/>
      <c r="D38" s="69"/>
      <c r="E38" s="75" t="s">
        <v>19</v>
      </c>
      <c r="F38" s="76" t="s">
        <v>20</v>
      </c>
      <c r="G38" s="77" t="s">
        <v>21</v>
      </c>
      <c r="H38" s="69"/>
      <c r="I38" s="289" t="s">
        <v>3</v>
      </c>
      <c r="J38" s="290" t="s">
        <v>5</v>
      </c>
      <c r="K38" s="78" t="s">
        <v>15</v>
      </c>
      <c r="N38" s="140"/>
    </row>
    <row r="39" spans="1:14" ht="13.5" thickBot="1" x14ac:dyDescent="0.25">
      <c r="A39" s="183" t="str">
        <f>'Ordre de passage'!F4</f>
        <v>O'méga</v>
      </c>
      <c r="B39" s="508" t="str">
        <f>'Ordre de passage'!G4</f>
        <v xml:space="preserve">Annabelle Duquet </v>
      </c>
      <c r="C39" s="509"/>
      <c r="D39" s="70"/>
      <c r="E39" s="443" t="s">
        <v>199</v>
      </c>
      <c r="F39" s="444" t="s">
        <v>199</v>
      </c>
      <c r="G39" s="80" t="str">
        <f t="shared" ref="G39:G72" si="3">IF(E39="DQ","DQ",IF(E39="DNF","DNF",IF(F39="DNF","DNF",IF(E39="","",IF(F39="DQ","DQ",IF(F39="","",AVERAGE(E39:F39)))))))</f>
        <v>DQ</v>
      </c>
      <c r="H39" s="70"/>
      <c r="I39" s="291" t="str">
        <f>IF(E39="DQ","DQ",IF(E39="DNF","DNF",IF(E39="DNS","DNS",IF(E39="","",AVERAGE(G39:G40)))))</f>
        <v>DQ</v>
      </c>
      <c r="J39" s="257" t="str">
        <f>IF(E39="DQ","DQ",IF(E39="DNF","DNF",IF(E39="DNS","DNS",IF(E39="","",RANK(I39,I39:I98,1)))))</f>
        <v>DQ</v>
      </c>
      <c r="K39" s="257" t="str">
        <f>IF(E39="DQ","DQ",IF(E39="DNF","DNF",IF(E39="DNS","DNS",IF(E39="","",LOOKUP(J39,Valeurs!$A$4:$A$43,Valeurs!$B$4:$B$43)))))</f>
        <v>DQ</v>
      </c>
      <c r="L39" s="355"/>
    </row>
    <row r="40" spans="1:14" ht="13.5" thickBot="1" x14ac:dyDescent="0.25">
      <c r="A40" s="184"/>
      <c r="B40" s="510" t="str">
        <f>'Ordre de passage'!H4</f>
        <v xml:space="preserve">Tiffany Turgeon </v>
      </c>
      <c r="C40" s="511"/>
      <c r="D40" s="72"/>
      <c r="E40" s="443" t="s">
        <v>199</v>
      </c>
      <c r="F40" s="444" t="s">
        <v>199</v>
      </c>
      <c r="G40" s="80" t="str">
        <f t="shared" si="3"/>
        <v>DQ</v>
      </c>
      <c r="H40" s="72"/>
      <c r="I40" s="292"/>
      <c r="J40" s="49"/>
      <c r="K40" s="49"/>
    </row>
    <row r="41" spans="1:14" ht="13.5" thickBot="1" x14ac:dyDescent="0.25">
      <c r="A41" s="183" t="str">
        <f>'Ordre de passage'!F5</f>
        <v>CSRAD</v>
      </c>
      <c r="B41" s="508" t="str">
        <f>'Ordre de passage'!G5</f>
        <v xml:space="preserve">Danika Ouellet </v>
      </c>
      <c r="C41" s="509"/>
      <c r="D41" s="73"/>
      <c r="E41" s="364">
        <v>1.2659722222222222E-3</v>
      </c>
      <c r="F41" s="113">
        <v>1.264814814814815E-3</v>
      </c>
      <c r="G41" s="79">
        <f t="shared" si="3"/>
        <v>1.2653935185185186E-3</v>
      </c>
      <c r="H41" s="70"/>
      <c r="I41" s="447">
        <f>AVERAGE(G41,G42)</f>
        <v>1.1825231481481483E-3</v>
      </c>
      <c r="J41" s="257">
        <v>14</v>
      </c>
      <c r="K41" s="257">
        <f>IF(E41="DQ","DQ",IF(E41="DNF","DNF",IF(E41="DNS","DNS",IF(E41="","",LOOKUP(J41,Valeurs!$A$4:$A$43,Valeurs!$B$4:$B$43)))))</f>
        <v>3</v>
      </c>
      <c r="L41" s="355"/>
    </row>
    <row r="42" spans="1:14" ht="13.5" thickBot="1" x14ac:dyDescent="0.25">
      <c r="A42" s="184"/>
      <c r="B42" s="510" t="str">
        <f>'Ordre de passage'!H5</f>
        <v xml:space="preserve">Audréanne Lampron </v>
      </c>
      <c r="C42" s="511"/>
      <c r="D42" s="71"/>
      <c r="E42" s="166">
        <v>1.0997685185185186E-3</v>
      </c>
      <c r="F42" s="164">
        <v>1.0995370370370371E-3</v>
      </c>
      <c r="G42" s="80">
        <f t="shared" si="3"/>
        <v>1.099652777777778E-3</v>
      </c>
      <c r="H42" s="72"/>
      <c r="I42" s="447"/>
      <c r="J42" s="49"/>
      <c r="K42" s="49"/>
    </row>
    <row r="43" spans="1:14" ht="13.5" thickBot="1" x14ac:dyDescent="0.25">
      <c r="A43" s="183" t="str">
        <f>'Ordre de passage'!F6</f>
        <v>CSRAD</v>
      </c>
      <c r="B43" s="508" t="str">
        <f>'Ordre de passage'!G6</f>
        <v xml:space="preserve">Malory Boisclair </v>
      </c>
      <c r="C43" s="509"/>
      <c r="D43" s="71"/>
      <c r="E43" s="165">
        <v>8.9756944444444443E-4</v>
      </c>
      <c r="F43" s="113">
        <v>8.9629629629629619E-4</v>
      </c>
      <c r="G43" s="79">
        <f t="shared" si="3"/>
        <v>8.9693287037037031E-4</v>
      </c>
      <c r="H43" s="70"/>
      <c r="I43" s="447" t="s">
        <v>199</v>
      </c>
      <c r="J43" s="257" t="e">
        <f>IF(E43="DQ","DQ",IF(E43="DNF","DNF",IF(E43="DNS","DNS",IF(E43="","",RANK(I43,I43:I102,1)))))</f>
        <v>#VALUE!</v>
      </c>
      <c r="K43" s="257" t="s">
        <v>199</v>
      </c>
    </row>
    <row r="44" spans="1:14" ht="13.5" thickBot="1" x14ac:dyDescent="0.25">
      <c r="A44" s="184"/>
      <c r="B44" s="510" t="str">
        <f>'Ordre de passage'!H6</f>
        <v xml:space="preserve">Camélia Deshaies </v>
      </c>
      <c r="C44" s="511"/>
      <c r="D44" s="71"/>
      <c r="E44" s="364" t="s">
        <v>199</v>
      </c>
      <c r="F44" s="440" t="s">
        <v>199</v>
      </c>
      <c r="G44" s="79" t="str">
        <f>IF(E44="DQ","DQ",IF(E44="DNF","DNF",IF(F44="DNF","DNF",IF(E44="","",IF(F44="DQ","DQ",IF(F44="","",AVERAGE(E44:F44)))))))</f>
        <v>DQ</v>
      </c>
      <c r="H44" s="72"/>
      <c r="I44" s="447"/>
      <c r="J44" s="49"/>
      <c r="K44" s="49"/>
    </row>
    <row r="45" spans="1:14" ht="13.5" thickBot="1" x14ac:dyDescent="0.25">
      <c r="A45" s="183" t="str">
        <f>'Ordre de passage'!F7</f>
        <v>CSRAD</v>
      </c>
      <c r="B45" s="508" t="str">
        <f>'Ordre de passage'!G7</f>
        <v xml:space="preserve">Sarah-Claude Lampron </v>
      </c>
      <c r="C45" s="509"/>
      <c r="D45" s="71"/>
      <c r="E45" s="165">
        <v>9.5949074074074068E-4</v>
      </c>
      <c r="F45" s="113">
        <v>9.4907407407407408E-4</v>
      </c>
      <c r="G45" s="79">
        <f t="shared" si="3"/>
        <v>9.5428240740740738E-4</v>
      </c>
      <c r="H45" s="70"/>
      <c r="I45" s="447">
        <f>AVERAGE(G45,G46)</f>
        <v>1.0182581018518518E-3</v>
      </c>
      <c r="J45" s="257">
        <v>10</v>
      </c>
      <c r="K45" s="257">
        <f>IF(E45="DQ","DQ",IF(E45="DNF","DNF",IF(E45="DNS","DNS",IF(E45="","",LOOKUP(J45,Valeurs!$A$4:$A$43,Valeurs!$B$4:$B$43)))))</f>
        <v>7</v>
      </c>
      <c r="L45" s="355"/>
    </row>
    <row r="46" spans="1:14" ht="13.5" thickBot="1" x14ac:dyDescent="0.25">
      <c r="A46" s="184"/>
      <c r="B46" s="510" t="str">
        <f>'Ordre de passage'!H7</f>
        <v xml:space="preserve">Lili-Rose Blanchette </v>
      </c>
      <c r="C46" s="511"/>
      <c r="D46" s="71"/>
      <c r="E46" s="166">
        <v>1.0837962962962962E-3</v>
      </c>
      <c r="F46" s="164">
        <v>1.0806712962962962E-3</v>
      </c>
      <c r="G46" s="80">
        <f t="shared" si="3"/>
        <v>1.0822337962962962E-3</v>
      </c>
      <c r="H46" s="72"/>
      <c r="I46" s="447"/>
      <c r="J46" s="49"/>
      <c r="K46" s="49"/>
    </row>
    <row r="47" spans="1:14" ht="13.5" thickBot="1" x14ac:dyDescent="0.25">
      <c r="A47" s="183" t="str">
        <f>'Ordre de passage'!F8</f>
        <v>CSRAD</v>
      </c>
      <c r="B47" s="508" t="str">
        <f>'Ordre de passage'!G8</f>
        <v xml:space="preserve">Ariane Gilbert </v>
      </c>
      <c r="C47" s="509"/>
      <c r="D47" s="71"/>
      <c r="E47" s="165">
        <v>1.0481481481481481E-3</v>
      </c>
      <c r="F47" s="113">
        <v>1.0493055555555557E-3</v>
      </c>
      <c r="G47" s="79">
        <f t="shared" si="3"/>
        <v>1.0487268518518519E-3</v>
      </c>
      <c r="H47" s="70"/>
      <c r="I47" s="447">
        <f t="shared" ref="I47:I98" si="4">AVERAGE(G47,G48)</f>
        <v>1.0423900462962965E-3</v>
      </c>
      <c r="J47" s="257">
        <v>12</v>
      </c>
      <c r="K47" s="257">
        <f>IF(E47="DQ","DQ",IF(E47="DNF","DNF",IF(E47="DNS","DNS",IF(E47="","",LOOKUP(J47,Valeurs!$A$4:$A$43,Valeurs!$B$4:$B$43)))))</f>
        <v>5</v>
      </c>
    </row>
    <row r="48" spans="1:14" ht="13.5" thickBot="1" x14ac:dyDescent="0.25">
      <c r="A48" s="184"/>
      <c r="B48" s="510" t="str">
        <f>'Ordre de passage'!H8</f>
        <v xml:space="preserve">Alexandrine Laperrière </v>
      </c>
      <c r="C48" s="511"/>
      <c r="D48" s="71"/>
      <c r="E48" s="166">
        <v>1.0369212962962964E-3</v>
      </c>
      <c r="F48" s="164">
        <v>1.0351851851851852E-3</v>
      </c>
      <c r="G48" s="80">
        <f t="shared" si="3"/>
        <v>1.0360532407407408E-3</v>
      </c>
      <c r="H48" s="72"/>
      <c r="I48" s="447"/>
      <c r="J48" s="49"/>
      <c r="K48" s="49"/>
      <c r="L48" s="355"/>
    </row>
    <row r="49" spans="1:21" ht="13.5" thickBot="1" x14ac:dyDescent="0.25">
      <c r="A49" s="183" t="str">
        <f>'Ordre de passage'!F9</f>
        <v>CSRAD</v>
      </c>
      <c r="B49" s="508" t="str">
        <f>'Ordre de passage'!G9</f>
        <v>Florence Melanson</v>
      </c>
      <c r="C49" s="509"/>
      <c r="D49" s="71"/>
      <c r="E49" s="165">
        <v>1.1053240740740741E-3</v>
      </c>
      <c r="F49" s="113">
        <v>1.1032407407407408E-3</v>
      </c>
      <c r="G49" s="79">
        <f t="shared" si="3"/>
        <v>1.1042824074074076E-3</v>
      </c>
      <c r="H49" s="70"/>
      <c r="I49" s="447" t="s">
        <v>199</v>
      </c>
      <c r="J49" s="257" t="e">
        <f>IF(E49="DQ","DQ",IF(E49="DNF","DNF",IF(E49="DNS","DNS",IF(E49="","",RANK(I49,I49:I108,1)))))</f>
        <v>#VALUE!</v>
      </c>
      <c r="K49" s="257" t="s">
        <v>199</v>
      </c>
      <c r="L49" s="355"/>
    </row>
    <row r="50" spans="1:21" ht="13.5" thickBot="1" x14ac:dyDescent="0.25">
      <c r="A50" s="184"/>
      <c r="B50" s="510" t="str">
        <f>'Ordre de passage'!H9</f>
        <v>Joachim Audi</v>
      </c>
      <c r="C50" s="511"/>
      <c r="D50" s="71"/>
      <c r="E50" s="445" t="s">
        <v>199</v>
      </c>
      <c r="F50" s="446" t="s">
        <v>199</v>
      </c>
      <c r="G50" s="80" t="str">
        <f t="shared" si="3"/>
        <v>DQ</v>
      </c>
      <c r="H50" s="72"/>
      <c r="I50" s="447"/>
      <c r="J50" s="49"/>
      <c r="K50" s="49"/>
    </row>
    <row r="51" spans="1:21" ht="13.5" thickBot="1" x14ac:dyDescent="0.25">
      <c r="A51" s="183" t="str">
        <f>'Ordre de passage'!F10</f>
        <v>30Deux</v>
      </c>
      <c r="B51" s="508" t="str">
        <f>'Ordre de passage'!G10</f>
        <v xml:space="preserve">Ariane Trudel </v>
      </c>
      <c r="C51" s="509"/>
      <c r="D51" s="71"/>
      <c r="E51" s="165">
        <v>8.7847222222222233E-4</v>
      </c>
      <c r="F51" s="113">
        <v>8.7743055555555567E-4</v>
      </c>
      <c r="G51" s="79">
        <f>IF(E51="DQ","DQ",IF(E51="DNF","DNF",IF(F51="DNF","DNF",IF(E51="","",IF(F51="DQ","DQ",IF(F51="","",AVERAGE(E51:F51)))))))</f>
        <v>8.7795138888888905E-4</v>
      </c>
      <c r="H51" s="70"/>
      <c r="I51" s="447">
        <f t="shared" si="4"/>
        <v>9.2190393518518533E-4</v>
      </c>
      <c r="J51" s="257">
        <v>4</v>
      </c>
      <c r="K51" s="257">
        <v>14</v>
      </c>
    </row>
    <row r="52" spans="1:21" ht="13.5" thickBot="1" x14ac:dyDescent="0.25">
      <c r="A52" s="184"/>
      <c r="B52" s="510" t="str">
        <f>'Ordre de passage'!H10</f>
        <v>Vanessa Bélanger</v>
      </c>
      <c r="C52" s="511"/>
      <c r="D52" s="71"/>
      <c r="E52" s="165">
        <v>9.6562500000000001E-4</v>
      </c>
      <c r="F52" s="113">
        <v>9.6608796296296297E-4</v>
      </c>
      <c r="G52" s="79">
        <f>IF(E52="DQ","DQ",IF(E52="DNF","DNF",IF(F52="DNF","DNF",IF(E52="","",IF(F52="DQ","DQ",IF(F52="","",AVERAGE(E52:F52)))))))</f>
        <v>9.6585648148148149E-4</v>
      </c>
      <c r="H52" s="72"/>
      <c r="I52" s="447"/>
      <c r="J52" s="49"/>
      <c r="K52" s="49"/>
    </row>
    <row r="53" spans="1:21" ht="13.5" thickBot="1" x14ac:dyDescent="0.25">
      <c r="A53" s="183" t="str">
        <f>'Ordre de passage'!F11</f>
        <v>30Deux</v>
      </c>
      <c r="B53" s="508" t="str">
        <f>'Ordre de passage'!G11</f>
        <v>Anne-Émilie Bell</v>
      </c>
      <c r="C53" s="509"/>
      <c r="D53" s="71"/>
      <c r="E53" s="364">
        <v>1.0228009259259259E-3</v>
      </c>
      <c r="F53" s="440">
        <v>1.0236111111111112E-3</v>
      </c>
      <c r="G53" s="79">
        <f t="shared" si="3"/>
        <v>1.0232060185185186E-3</v>
      </c>
      <c r="H53" s="70"/>
      <c r="I53" s="447">
        <f t="shared" si="4"/>
        <v>9.3573495370370371E-4</v>
      </c>
      <c r="J53" s="257">
        <v>5</v>
      </c>
      <c r="K53" s="257">
        <f>IF(E53="DQ","DQ",IF(E53="DNF","DNF",IF(E53="DNS","DNS",IF(E53="","",LOOKUP(J53,Valeurs!$A$4:$A$43,Valeurs!$B$4:$B$43)))))</f>
        <v>13</v>
      </c>
      <c r="L53" s="355"/>
    </row>
    <row r="54" spans="1:21" ht="13.5" thickBot="1" x14ac:dyDescent="0.25">
      <c r="A54" s="184"/>
      <c r="B54" s="510" t="str">
        <f>'Ordre de passage'!H11</f>
        <v xml:space="preserve">Hugo Drouin </v>
      </c>
      <c r="C54" s="511"/>
      <c r="D54" s="71"/>
      <c r="E54" s="166">
        <v>8.495370370370371E-4</v>
      </c>
      <c r="F54" s="164">
        <v>8.4699074074074071E-4</v>
      </c>
      <c r="G54" s="80">
        <f t="shared" si="3"/>
        <v>8.4826388888888885E-4</v>
      </c>
      <c r="H54" s="72"/>
      <c r="I54" s="447"/>
      <c r="J54" s="49"/>
      <c r="K54" s="49"/>
    </row>
    <row r="55" spans="1:21" ht="13.5" thickBot="1" x14ac:dyDescent="0.25">
      <c r="A55" s="183" t="str">
        <f>'Ordre de passage'!F12</f>
        <v>30Deux</v>
      </c>
      <c r="B55" s="508" t="str">
        <f>'Ordre de passage'!G12</f>
        <v>Léa-Hamelin</v>
      </c>
      <c r="C55" s="509"/>
      <c r="D55" s="71"/>
      <c r="E55" s="364" t="s">
        <v>199</v>
      </c>
      <c r="F55" s="440" t="s">
        <v>199</v>
      </c>
      <c r="G55" s="79" t="str">
        <f t="shared" si="3"/>
        <v>DQ</v>
      </c>
      <c r="H55" s="70"/>
      <c r="I55" s="447" t="s">
        <v>199</v>
      </c>
      <c r="J55" s="257" t="str">
        <f>IF(E55="DQ","DQ",IF(E55="DNF","DNF",IF(E55="DNS","DNS",IF(E55="","",RANK(I55,I55:I114,1)))))</f>
        <v>DQ</v>
      </c>
      <c r="K55" s="257" t="str">
        <f>IF(E55="DQ","DQ",IF(E55="DNF","DNF",IF(E55="DNS","DNS",IF(E55="","",LOOKUP(J55,Valeurs!$A$4:$A$43,Valeurs!$B$4:$B$43)))))</f>
        <v>DQ</v>
      </c>
      <c r="L55" s="355"/>
    </row>
    <row r="56" spans="1:21" ht="13.5" thickBot="1" x14ac:dyDescent="0.25">
      <c r="A56" s="184"/>
      <c r="B56" s="510" t="str">
        <f>'Ordre de passage'!H12</f>
        <v xml:space="preserve">Laurie Lefebvre </v>
      </c>
      <c r="C56" s="511"/>
      <c r="D56" s="71"/>
      <c r="E56" s="166">
        <v>9.188657407407406E-4</v>
      </c>
      <c r="F56" s="164">
        <v>9.2048611111111107E-4</v>
      </c>
      <c r="G56" s="80">
        <f t="shared" si="3"/>
        <v>9.1967592592592578E-4</v>
      </c>
      <c r="H56" s="72"/>
      <c r="I56" s="447"/>
      <c r="J56" s="49"/>
      <c r="K56" s="49"/>
    </row>
    <row r="57" spans="1:21" ht="13.5" thickBot="1" x14ac:dyDescent="0.25">
      <c r="A57" s="183" t="str">
        <f>'Ordre de passage'!F13</f>
        <v>Dam'eauclès</v>
      </c>
      <c r="B57" s="508" t="str">
        <f>'Ordre de passage'!G13</f>
        <v xml:space="preserve">Mathis Rousson </v>
      </c>
      <c r="C57" s="509"/>
      <c r="D57" s="71"/>
      <c r="E57" s="165">
        <v>1.2123842592592592E-3</v>
      </c>
      <c r="F57" s="113">
        <v>1.2135416666666668E-3</v>
      </c>
      <c r="G57" s="79">
        <f t="shared" si="3"/>
        <v>1.212962962962963E-3</v>
      </c>
      <c r="H57" s="70"/>
      <c r="I57" s="447">
        <f t="shared" si="4"/>
        <v>1.1821180555555556E-3</v>
      </c>
      <c r="J57" s="257">
        <v>13</v>
      </c>
      <c r="K57" s="257">
        <f>IF(E57="DQ","DQ",IF(E57="DNF","DNF",IF(E57="DNS","DNS",IF(E57="","",LOOKUP(J57,Valeurs!$A$4:$A$43,Valeurs!$B$4:$B$43)))))</f>
        <v>4</v>
      </c>
    </row>
    <row r="58" spans="1:21" ht="13.5" thickBot="1" x14ac:dyDescent="0.25">
      <c r="A58" s="184"/>
      <c r="B58" s="510" t="str">
        <f>'Ordre de passage'!H13</f>
        <v xml:space="preserve">Zacharie Yergeau </v>
      </c>
      <c r="C58" s="511"/>
      <c r="D58" s="71"/>
      <c r="E58" s="166">
        <v>1.152777777777778E-3</v>
      </c>
      <c r="F58" s="164">
        <v>1.1497685185185185E-3</v>
      </c>
      <c r="G58" s="80">
        <f t="shared" si="3"/>
        <v>1.1512731481481482E-3</v>
      </c>
      <c r="H58" s="72"/>
      <c r="I58" s="447"/>
      <c r="J58" s="49"/>
      <c r="K58" s="49"/>
      <c r="L58" s="355"/>
    </row>
    <row r="59" spans="1:21" ht="13.5" thickBot="1" x14ac:dyDescent="0.25">
      <c r="A59" s="183" t="str">
        <f>'Ordre de passage'!F14</f>
        <v>Dam'eauclès</v>
      </c>
      <c r="B59" s="508" t="str">
        <f>'Ordre de passage'!G14</f>
        <v xml:space="preserve">Myriam Jacques </v>
      </c>
      <c r="C59" s="509"/>
      <c r="D59" s="71"/>
      <c r="E59" s="165">
        <v>9.7939814814814829E-4</v>
      </c>
      <c r="F59" s="113">
        <v>9.7986111111111125E-4</v>
      </c>
      <c r="G59" s="79">
        <f>IF(E59="DQ","DQ",IF(E59="DNF","DNF",IF(F59="DNF","DNF",IF(E59="","",IF(F59="DQ","DQ",IF(F59="","",AVERAGE(E59:F59)))))))</f>
        <v>9.7962962962962977E-4</v>
      </c>
      <c r="H59" s="70"/>
      <c r="I59" s="447" t="s">
        <v>199</v>
      </c>
      <c r="J59" s="257" t="e">
        <f>IF(E59="DQ","DQ",IF(E59="DNF","DNF",IF(E59="DNS","DNS",IF(E59="","",RANK(I59,I59:I118,1)))))</f>
        <v>#VALUE!</v>
      </c>
      <c r="K59" s="257">
        <v>0</v>
      </c>
    </row>
    <row r="60" spans="1:21" ht="13.5" thickBot="1" x14ac:dyDescent="0.25">
      <c r="A60" s="184"/>
      <c r="B60" s="510" t="str">
        <f>'Ordre de passage'!H14</f>
        <v xml:space="preserve">Camille Vallière </v>
      </c>
      <c r="C60" s="511"/>
      <c r="D60" s="71"/>
      <c r="E60" s="364" t="s">
        <v>199</v>
      </c>
      <c r="F60" s="440" t="s">
        <v>199</v>
      </c>
      <c r="G60" s="79" t="str">
        <f>IF(E60="DQ","DQ",IF(E60="DNF","DNF",IF(F60="DNF","DNF",IF(E60="","",IF(F60="DQ","DQ",IF(F60="","",AVERAGE(E60:F60)))))))</f>
        <v>DQ</v>
      </c>
      <c r="H60" s="72"/>
      <c r="I60" s="447"/>
      <c r="J60" s="49"/>
      <c r="K60" s="49"/>
      <c r="U60" s="12">
        <v>20</v>
      </c>
    </row>
    <row r="61" spans="1:21" ht="13.5" thickBot="1" x14ac:dyDescent="0.25">
      <c r="A61" s="183" t="str">
        <f>'Ordre de passage'!F15</f>
        <v>Narval</v>
      </c>
      <c r="B61" s="508" t="str">
        <f>'Ordre de passage'!G15</f>
        <v xml:space="preserve">Laura Vincent </v>
      </c>
      <c r="C61" s="509"/>
      <c r="D61" s="71"/>
      <c r="E61" s="165">
        <v>9.8923611111111109E-4</v>
      </c>
      <c r="F61" s="113">
        <v>9.8784722222222221E-4</v>
      </c>
      <c r="G61" s="79">
        <f t="shared" si="3"/>
        <v>9.8854166666666665E-4</v>
      </c>
      <c r="H61" s="70"/>
      <c r="I61" s="447">
        <f t="shared" si="4"/>
        <v>9.9502314814814809E-4</v>
      </c>
      <c r="J61" s="257">
        <v>9</v>
      </c>
      <c r="K61" s="257">
        <f>IF(E61="DQ","DQ",IF(E61="DNF","DNF",IF(E61="DNS","DNS",IF(E61="","",LOOKUP(J61,Valeurs!$A$4:$A$43,Valeurs!$B$4:$B$43)))))</f>
        <v>8</v>
      </c>
      <c r="L61" s="355"/>
      <c r="U61" s="11">
        <v>18</v>
      </c>
    </row>
    <row r="62" spans="1:21" ht="13.5" thickBot="1" x14ac:dyDescent="0.25">
      <c r="A62" s="184"/>
      <c r="B62" s="510" t="str">
        <f>'Ordre de passage'!H15</f>
        <v>Jade Morel</v>
      </c>
      <c r="C62" s="511"/>
      <c r="D62" s="71"/>
      <c r="E62" s="166">
        <v>1.0035879629629629E-3</v>
      </c>
      <c r="F62" s="164">
        <v>9.9942129629629621E-4</v>
      </c>
      <c r="G62" s="80">
        <f t="shared" si="3"/>
        <v>1.0015046296296295E-3</v>
      </c>
      <c r="H62" s="72"/>
      <c r="I62" s="447"/>
      <c r="J62" s="49"/>
      <c r="K62" s="49"/>
      <c r="U62" s="11">
        <v>16</v>
      </c>
    </row>
    <row r="63" spans="1:21" ht="13.5" thickBot="1" x14ac:dyDescent="0.25">
      <c r="A63" s="183" t="str">
        <f>'Ordre de passage'!F16</f>
        <v>Narval</v>
      </c>
      <c r="B63" s="508" t="str">
        <f>'Ordre de passage'!G16</f>
        <v>Gabrielle Diotte</v>
      </c>
      <c r="C63" s="509"/>
      <c r="D63" s="71"/>
      <c r="E63" s="165">
        <v>9.0717592592592597E-4</v>
      </c>
      <c r="F63" s="113">
        <v>9.0277777777777784E-4</v>
      </c>
      <c r="G63" s="79">
        <f t="shared" si="3"/>
        <v>9.0497685185185191E-4</v>
      </c>
      <c r="H63" s="70"/>
      <c r="I63" s="447">
        <f t="shared" si="4"/>
        <v>8.9207175925925923E-4</v>
      </c>
      <c r="J63" s="257">
        <v>2</v>
      </c>
      <c r="K63" s="257">
        <f>IF(E63="DQ","DQ",IF(E63="DNF","DNF",IF(E63="DNS","DNS",IF(E63="","",LOOKUP(J63,Valeurs!$A$4:$A$43,Valeurs!$B$4:$B$43)))))</f>
        <v>18</v>
      </c>
      <c r="L63" s="355"/>
      <c r="U63" s="11">
        <v>14</v>
      </c>
    </row>
    <row r="64" spans="1:21" ht="13.5" thickBot="1" x14ac:dyDescent="0.25">
      <c r="A64" s="184"/>
      <c r="B64" s="510" t="str">
        <f>'Ordre de passage'!H16</f>
        <v xml:space="preserve">Léony Gobeil </v>
      </c>
      <c r="C64" s="511"/>
      <c r="D64" s="71"/>
      <c r="E64" s="166">
        <v>8.804398148148148E-4</v>
      </c>
      <c r="F64" s="164">
        <v>8.7789351851851841E-4</v>
      </c>
      <c r="G64" s="80">
        <f t="shared" si="3"/>
        <v>8.7916666666666655E-4</v>
      </c>
      <c r="H64" s="72"/>
      <c r="I64" s="447"/>
      <c r="J64" s="49"/>
      <c r="K64" s="49"/>
      <c r="U64" s="11">
        <v>13</v>
      </c>
    </row>
    <row r="65" spans="1:21" ht="13.5" thickBot="1" x14ac:dyDescent="0.25">
      <c r="A65" s="183" t="str">
        <f>'Ordre de passage'!F17</f>
        <v>Narval</v>
      </c>
      <c r="B65" s="508" t="str">
        <f>'Ordre de passage'!G17</f>
        <v>Anthony Pellegrinuzzi</v>
      </c>
      <c r="C65" s="509"/>
      <c r="D65" s="71"/>
      <c r="E65" s="165">
        <v>9.5381944444444431E-4</v>
      </c>
      <c r="F65" s="113">
        <v>9.5381944444444431E-4</v>
      </c>
      <c r="G65" s="79">
        <f>IF(E65="DQ","DQ",IF(E65="DNF","DNF",IF(F65="DNF","DNF",IF(E65="","",IF(F65="DQ","DQ",IF(F65="","",AVERAGE(E65:F65)))))))</f>
        <v>9.5381944444444431E-4</v>
      </c>
      <c r="H65" s="70"/>
      <c r="I65" s="447">
        <f t="shared" si="4"/>
        <v>9.6629050925925919E-4</v>
      </c>
      <c r="J65" s="257">
        <v>6</v>
      </c>
      <c r="K65" s="257">
        <v>12</v>
      </c>
      <c r="U65" s="11">
        <v>12</v>
      </c>
    </row>
    <row r="66" spans="1:21" ht="13.5" thickBot="1" x14ac:dyDescent="0.25">
      <c r="A66" s="184"/>
      <c r="B66" s="510" t="str">
        <f>'Ordre de passage'!H17</f>
        <v>Joëlle Gauthier-Drapeau</v>
      </c>
      <c r="C66" s="511"/>
      <c r="D66" s="71"/>
      <c r="E66" s="165">
        <v>9.7835648148148152E-4</v>
      </c>
      <c r="F66" s="113">
        <v>9.7916666666666681E-4</v>
      </c>
      <c r="G66" s="79">
        <f>IF(E66="DQ","DQ",IF(E66="DNF","DNF",IF(F66="DNF","DNF",IF(E66="","",IF(F66="DQ","DQ",IF(F66="","",AVERAGE(E66:F66)))))))</f>
        <v>9.7876157407407417E-4</v>
      </c>
      <c r="H66" s="72"/>
      <c r="I66" s="447"/>
      <c r="J66" s="49"/>
      <c r="K66" s="49"/>
      <c r="U66" s="11">
        <v>11</v>
      </c>
    </row>
    <row r="67" spans="1:21" ht="13.5" thickBot="1" x14ac:dyDescent="0.25">
      <c r="A67" s="183" t="str">
        <f>'Ordre de passage'!F18</f>
        <v>CAEM</v>
      </c>
      <c r="B67" s="508" t="str">
        <f>'Ordre de passage'!G18</f>
        <v xml:space="preserve">Blanche Dea </v>
      </c>
      <c r="C67" s="509"/>
      <c r="D67" s="71"/>
      <c r="E67" s="165">
        <v>1.0061342592592594E-3</v>
      </c>
      <c r="F67" s="113">
        <v>1.0072916666666665E-3</v>
      </c>
      <c r="G67" s="79">
        <f t="shared" si="3"/>
        <v>1.0067129629629629E-3</v>
      </c>
      <c r="H67" s="70"/>
      <c r="I67" s="447">
        <f t="shared" si="4"/>
        <v>9.7763310185185193E-4</v>
      </c>
      <c r="J67" s="257">
        <v>7</v>
      </c>
      <c r="K67" s="257">
        <f>IF(E67="DQ","DQ",IF(E67="DNF","DNF",IF(E67="DNS","DNS",IF(E67="","",LOOKUP(J67,Valeurs!$A$4:$A$43,Valeurs!$B$4:$B$43)))))</f>
        <v>11</v>
      </c>
      <c r="U67" s="11">
        <v>10</v>
      </c>
    </row>
    <row r="68" spans="1:21" ht="13.5" thickBot="1" x14ac:dyDescent="0.25">
      <c r="A68" s="184"/>
      <c r="B68" s="510" t="str">
        <f>'Ordre de passage'!H18</f>
        <v>Audrey Desroches</v>
      </c>
      <c r="C68" s="511"/>
      <c r="D68" s="71"/>
      <c r="E68" s="166">
        <v>9.4872685185185175E-4</v>
      </c>
      <c r="F68" s="164">
        <v>9.4837962962962975E-4</v>
      </c>
      <c r="G68" s="80">
        <f t="shared" si="3"/>
        <v>9.4855324074074069E-4</v>
      </c>
      <c r="H68" s="72"/>
      <c r="I68" s="447"/>
      <c r="J68" s="49"/>
      <c r="K68" s="49"/>
      <c r="U68" s="11">
        <v>8</v>
      </c>
    </row>
    <row r="69" spans="1:21" ht="13.5" thickBot="1" x14ac:dyDescent="0.25">
      <c r="A69" s="183" t="str">
        <f>'Ordre de passage'!F19</f>
        <v>CAEM</v>
      </c>
      <c r="B69" s="508" t="str">
        <f>'Ordre de passage'!G19</f>
        <v xml:space="preserve">Zine Eddine Bebouchi </v>
      </c>
      <c r="C69" s="509"/>
      <c r="D69" s="71"/>
      <c r="E69" s="165">
        <v>1.3078703703703705E-3</v>
      </c>
      <c r="F69" s="113">
        <v>1.3078703703703705E-3</v>
      </c>
      <c r="G69" s="79">
        <f t="shared" si="3"/>
        <v>1.3078703703703705E-3</v>
      </c>
      <c r="H69" s="70"/>
      <c r="I69" s="447" t="s">
        <v>199</v>
      </c>
      <c r="J69" s="257" t="e">
        <f>IF(E69="DQ","DQ",IF(E69="DNF","DNF",IF(E69="DNS","DNS",IF(E69="","",RANK(I69,I69:I128,1)))))</f>
        <v>#VALUE!</v>
      </c>
      <c r="K69" s="257" t="s">
        <v>199</v>
      </c>
      <c r="U69" s="11">
        <v>7</v>
      </c>
    </row>
    <row r="70" spans="1:21" ht="13.5" thickBot="1" x14ac:dyDescent="0.25">
      <c r="A70" s="437"/>
      <c r="B70" s="510" t="str">
        <f>'Ordre de passage'!H19</f>
        <v>Sid Gasmi</v>
      </c>
      <c r="C70" s="511"/>
      <c r="D70" s="71"/>
      <c r="E70" s="445" t="s">
        <v>199</v>
      </c>
      <c r="F70" s="446" t="s">
        <v>199</v>
      </c>
      <c r="G70" s="80" t="str">
        <f t="shared" si="3"/>
        <v>DQ</v>
      </c>
      <c r="H70" s="72"/>
      <c r="I70" s="447"/>
      <c r="J70" s="49"/>
      <c r="K70" s="49"/>
      <c r="U70" s="11">
        <v>6</v>
      </c>
    </row>
    <row r="71" spans="1:21" ht="13.5" thickBot="1" x14ac:dyDescent="0.25">
      <c r="A71" s="183" t="str">
        <f>'Ordre de passage'!F20</f>
        <v>CAEM</v>
      </c>
      <c r="B71" s="508" t="str">
        <f>'Ordre de passage'!G20</f>
        <v xml:space="preserve">Yseult Vincent </v>
      </c>
      <c r="C71" s="509"/>
      <c r="D71" s="71"/>
      <c r="E71" s="165">
        <v>1.2094907407407408E-3</v>
      </c>
      <c r="F71" s="113">
        <v>1.207638888888889E-3</v>
      </c>
      <c r="G71" s="79">
        <f t="shared" si="3"/>
        <v>1.2085648148148149E-3</v>
      </c>
      <c r="H71" s="70"/>
      <c r="I71" s="447" t="s">
        <v>199</v>
      </c>
      <c r="J71" s="257" t="e">
        <f>IF(E71="DQ","DQ",IF(E71="DNF","DNF",IF(E71="DNS","DNS",IF(E71="","",RANK(I71,I71:I130,1)))))</f>
        <v>#VALUE!</v>
      </c>
      <c r="K71" s="257" t="s">
        <v>199</v>
      </c>
      <c r="U71" s="11">
        <v>5</v>
      </c>
    </row>
    <row r="72" spans="1:21" ht="13.5" thickBot="1" x14ac:dyDescent="0.25">
      <c r="A72" s="437"/>
      <c r="B72" s="510" t="str">
        <f>'Ordre de passage'!H20</f>
        <v>Emma Lajeunesse</v>
      </c>
      <c r="C72" s="511"/>
      <c r="D72" s="72"/>
      <c r="E72" s="445" t="s">
        <v>199</v>
      </c>
      <c r="F72" s="446" t="s">
        <v>199</v>
      </c>
      <c r="G72" s="80" t="str">
        <f t="shared" si="3"/>
        <v>DQ</v>
      </c>
      <c r="H72" s="72"/>
      <c r="I72" s="447"/>
      <c r="J72" s="49"/>
      <c r="K72" s="49"/>
      <c r="U72" s="11">
        <v>4</v>
      </c>
    </row>
    <row r="73" spans="1:21" ht="13.5" thickBot="1" x14ac:dyDescent="0.25">
      <c r="A73" s="183" t="s">
        <v>66</v>
      </c>
      <c r="B73" s="520" t="str">
        <f>'Ordre de passage'!G21</f>
        <v xml:space="preserve">Eugénie Tétreault </v>
      </c>
      <c r="C73" s="521"/>
      <c r="D73" s="235"/>
      <c r="E73" s="165">
        <v>9.4328703703703708E-4</v>
      </c>
      <c r="F73" s="113">
        <v>9.4259259259259253E-4</v>
      </c>
      <c r="G73" s="79">
        <f t="shared" ref="G73:G98" si="5">IF(E73="DQ","DQ",IF(E73="DNF","DNF",IF(F73="DNF","DNF",IF(E73="","",IF(F73="DQ","DQ",IF(F73="","",AVERAGE(E73:F73)))))))</f>
        <v>9.4293981481481486E-4</v>
      </c>
      <c r="H73" s="70"/>
      <c r="I73" s="447">
        <f t="shared" si="4"/>
        <v>8.9453125000000004E-4</v>
      </c>
      <c r="J73" s="257">
        <v>3</v>
      </c>
      <c r="K73" s="257">
        <f>IF(E73="DQ","DQ",IF(E73="DNF","DNF",IF(E73="DNS","DNS",IF(E73="","",LOOKUP(J73,Valeurs!$A$4:$A$43,Valeurs!$B$4:$B$43)))))</f>
        <v>16</v>
      </c>
      <c r="U73" s="11">
        <v>3</v>
      </c>
    </row>
    <row r="74" spans="1:21" ht="13.5" thickBot="1" x14ac:dyDescent="0.25">
      <c r="A74" s="437"/>
      <c r="B74" s="520" t="str">
        <f>'Ordre de passage'!H21</f>
        <v>Thomas Martin</v>
      </c>
      <c r="C74" s="521"/>
      <c r="D74" s="235"/>
      <c r="E74" s="166">
        <v>8.541666666666667E-4</v>
      </c>
      <c r="F74" s="164">
        <v>8.3807870370370373E-4</v>
      </c>
      <c r="G74" s="80">
        <f t="shared" si="5"/>
        <v>8.4612268518518522E-4</v>
      </c>
      <c r="H74" s="72"/>
      <c r="I74" s="447"/>
      <c r="J74" s="49"/>
      <c r="K74" s="49"/>
      <c r="U74" s="11">
        <v>2</v>
      </c>
    </row>
    <row r="75" spans="1:21" ht="13.5" thickBot="1" x14ac:dyDescent="0.25">
      <c r="A75" s="183" t="s">
        <v>66</v>
      </c>
      <c r="B75" s="520" t="str">
        <f>'Ordre de passage'!G22</f>
        <v>Gabriel Jaillet</v>
      </c>
      <c r="C75" s="521"/>
      <c r="D75" s="235"/>
      <c r="E75" s="364" t="s">
        <v>199</v>
      </c>
      <c r="F75" s="440" t="s">
        <v>199</v>
      </c>
      <c r="G75" s="79" t="str">
        <f t="shared" si="5"/>
        <v>DQ</v>
      </c>
      <c r="H75" s="70"/>
      <c r="I75" s="447" t="s">
        <v>199</v>
      </c>
      <c r="J75" s="257" t="str">
        <f>IF(E75="DQ","DQ",IF(E75="DNF","DNF",IF(E75="DNS","DNS",IF(E75="","",RANK(I75,I75:I134,1)))))</f>
        <v>DQ</v>
      </c>
      <c r="K75" s="257" t="str">
        <f>IF(E75="DQ","DQ",IF(E75="DNF","DNF",IF(E75="DNS","DNS",IF(E75="","",LOOKUP(J75,Valeurs!$A$4:$A$43,Valeurs!$B$4:$B$43)))))</f>
        <v>DQ</v>
      </c>
      <c r="U75" s="11">
        <v>1</v>
      </c>
    </row>
    <row r="76" spans="1:21" ht="13.5" thickBot="1" x14ac:dyDescent="0.25">
      <c r="A76" s="437"/>
      <c r="B76" s="520" t="str">
        <f>'Ordre de passage'!H22</f>
        <v xml:space="preserve">Maxime Laurence </v>
      </c>
      <c r="C76" s="521"/>
      <c r="D76" s="235"/>
      <c r="E76" s="166">
        <v>1.0093750000000001E-3</v>
      </c>
      <c r="F76" s="164">
        <v>1.0094907407407407E-3</v>
      </c>
      <c r="G76" s="80">
        <f t="shared" si="5"/>
        <v>1.0094328703703704E-3</v>
      </c>
      <c r="H76" s="72"/>
      <c r="I76" s="447"/>
      <c r="J76" s="49"/>
      <c r="K76" s="49"/>
    </row>
    <row r="77" spans="1:21" ht="13.5" thickBot="1" x14ac:dyDescent="0.25">
      <c r="A77" s="183" t="s">
        <v>66</v>
      </c>
      <c r="B77" s="508" t="str">
        <f>'Ordre de passage'!G23</f>
        <v xml:space="preserve">Jonathan St-Roch </v>
      </c>
      <c r="C77" s="509"/>
      <c r="D77" s="235"/>
      <c r="E77" s="165">
        <v>7.9143518518518506E-4</v>
      </c>
      <c r="F77" s="113">
        <v>7.9212962962962961E-4</v>
      </c>
      <c r="G77" s="79">
        <f t="shared" si="5"/>
        <v>7.9178240740740728E-4</v>
      </c>
      <c r="H77" s="70"/>
      <c r="I77" s="447">
        <f t="shared" si="4"/>
        <v>8.2957175925925917E-4</v>
      </c>
      <c r="J77" s="257">
        <v>1</v>
      </c>
      <c r="K77" s="257">
        <f>IF(E77="DQ","DQ",IF(E77="DNF","DNF",IF(E77="DNS","DNS",IF(E77="","",LOOKUP(J77,Valeurs!$A$4:$A$43,Valeurs!$B$4:$B$43)))))</f>
        <v>20</v>
      </c>
      <c r="L77">
        <v>1</v>
      </c>
      <c r="M77">
        <v>20</v>
      </c>
    </row>
    <row r="78" spans="1:21" ht="13.5" thickBot="1" x14ac:dyDescent="0.25">
      <c r="A78" s="437"/>
      <c r="B78" s="510" t="str">
        <f>'Ordre de passage'!H23</f>
        <v xml:space="preserve">Malik Romdhani </v>
      </c>
      <c r="C78" s="511"/>
      <c r="D78" s="235"/>
      <c r="E78" s="166">
        <v>8.6631944444444441E-4</v>
      </c>
      <c r="F78" s="164">
        <v>8.6840277777777773E-4</v>
      </c>
      <c r="G78" s="80">
        <f t="shared" si="5"/>
        <v>8.6736111111111107E-4</v>
      </c>
      <c r="H78" s="72"/>
      <c r="I78" s="447"/>
      <c r="J78" s="49"/>
      <c r="K78" s="49"/>
    </row>
    <row r="79" spans="1:21" ht="13.5" thickBot="1" x14ac:dyDescent="0.25">
      <c r="A79" s="183" t="s">
        <v>66</v>
      </c>
      <c r="B79" s="520" t="str">
        <f>'Ordre de passage'!G24</f>
        <v>Audray Descoteaux</v>
      </c>
      <c r="C79" s="521"/>
      <c r="D79" s="235"/>
      <c r="E79" s="165">
        <v>1.1668981481481482E-3</v>
      </c>
      <c r="F79" s="113">
        <v>1.1645833333333332E-3</v>
      </c>
      <c r="G79" s="79">
        <f t="shared" si="5"/>
        <v>1.1657407407407406E-3</v>
      </c>
      <c r="H79" s="70"/>
      <c r="I79" s="447">
        <f t="shared" si="4"/>
        <v>1.2410590277777776E-3</v>
      </c>
      <c r="J79" s="257">
        <v>15</v>
      </c>
      <c r="K79" s="257">
        <f>IF(E79="DQ","DQ",IF(E79="DNF","DNF",IF(E79="DNS","DNS",IF(E79="","",LOOKUP(J79,Valeurs!$A$4:$A$43,Valeurs!$B$4:$B$43)))))</f>
        <v>2</v>
      </c>
    </row>
    <row r="80" spans="1:21" ht="13.5" thickBot="1" x14ac:dyDescent="0.25">
      <c r="A80" s="437"/>
      <c r="B80" s="520" t="str">
        <f>'Ordre de passage'!H24</f>
        <v>Andrée Dolan</v>
      </c>
      <c r="C80" s="521"/>
      <c r="D80" s="235"/>
      <c r="E80" s="166">
        <v>1.3175925925925926E-3</v>
      </c>
      <c r="F80" s="164">
        <v>1.3151620370370368E-3</v>
      </c>
      <c r="G80" s="80">
        <f t="shared" si="5"/>
        <v>1.3163773148148147E-3</v>
      </c>
      <c r="H80" s="72"/>
      <c r="I80" s="447"/>
      <c r="J80" s="49"/>
      <c r="K80" s="49"/>
    </row>
    <row r="81" spans="1:11" ht="13.5" thickBot="1" x14ac:dyDescent="0.25">
      <c r="A81" s="183" t="s">
        <v>60</v>
      </c>
      <c r="B81" s="520" t="str">
        <f>'Ordre de passage'!G25</f>
        <v>Édouard Laplante</v>
      </c>
      <c r="C81" s="521"/>
      <c r="D81" s="235"/>
      <c r="E81" s="165">
        <v>8.7962962962962962E-4</v>
      </c>
      <c r="F81" s="113">
        <v>8.6805555555555551E-4</v>
      </c>
      <c r="G81" s="79">
        <f t="shared" si="5"/>
        <v>8.7384259259259251E-4</v>
      </c>
      <c r="H81" s="70"/>
      <c r="I81" s="447">
        <f t="shared" si="4"/>
        <v>1.0069444444444444E-3</v>
      </c>
      <c r="J81" s="257">
        <v>11</v>
      </c>
      <c r="K81" s="257">
        <f>IF(E81="DQ","DQ",IF(E81="DNF","DNF",IF(E81="DNS","DNS",IF(E81="","",LOOKUP(J81,Valeurs!$A$4:$A$43,Valeurs!$B$4:$B$43)))))</f>
        <v>6</v>
      </c>
    </row>
    <row r="82" spans="1:11" ht="13.5" thickBot="1" x14ac:dyDescent="0.25">
      <c r="A82" s="439"/>
      <c r="B82" s="520" t="str">
        <f>'Ordre de passage'!H25</f>
        <v>Élie Janssen</v>
      </c>
      <c r="C82" s="521"/>
      <c r="D82" s="235"/>
      <c r="E82" s="166">
        <v>1.1458333333333333E-3</v>
      </c>
      <c r="F82" s="164">
        <v>1.1342592592592591E-3</v>
      </c>
      <c r="G82" s="80">
        <f t="shared" si="5"/>
        <v>1.1400462962962961E-3</v>
      </c>
      <c r="H82" s="72"/>
      <c r="I82" s="447"/>
      <c r="J82" s="49"/>
      <c r="K82" s="49"/>
    </row>
    <row r="83" spans="1:11" ht="13.5" thickBot="1" x14ac:dyDescent="0.25">
      <c r="A83" s="183" t="s">
        <v>59</v>
      </c>
      <c r="B83" s="520" t="str">
        <f>'Ordre de passage'!G26</f>
        <v xml:space="preserve">Sybel Roy </v>
      </c>
      <c r="C83" s="521"/>
      <c r="D83" s="235"/>
      <c r="E83" s="165">
        <v>9.6064814814814808E-4</v>
      </c>
      <c r="F83" s="113">
        <v>9.6064814814814808E-4</v>
      </c>
      <c r="G83" s="79">
        <f t="shared" si="5"/>
        <v>9.6064814814814808E-4</v>
      </c>
      <c r="H83" s="70"/>
      <c r="I83" s="447">
        <f t="shared" si="4"/>
        <v>9.8888888888888876E-4</v>
      </c>
      <c r="J83" s="257">
        <v>8</v>
      </c>
      <c r="K83" s="257">
        <f>IF(E83="DQ","DQ",IF(E83="DNF","DNF",IF(E83="DNS","DNS",IF(E83="","",LOOKUP(J83,Valeurs!$A$4:$A$43,Valeurs!$B$4:$B$43)))))</f>
        <v>10</v>
      </c>
    </row>
    <row r="84" spans="1:11" ht="13.5" thickBot="1" x14ac:dyDescent="0.25">
      <c r="A84" s="437"/>
      <c r="B84" s="520" t="str">
        <f>'Ordre de passage'!H26</f>
        <v>Paula Loaiza</v>
      </c>
      <c r="C84" s="521"/>
      <c r="D84" s="235"/>
      <c r="E84" s="166">
        <v>1.0189814814814816E-3</v>
      </c>
      <c r="F84" s="164">
        <v>1.0152777777777777E-3</v>
      </c>
      <c r="G84" s="80">
        <f t="shared" si="5"/>
        <v>1.0171296296296295E-3</v>
      </c>
      <c r="H84" s="72"/>
      <c r="I84" s="447"/>
      <c r="J84" s="49"/>
      <c r="K84" s="49"/>
    </row>
    <row r="85" spans="1:11" ht="13.5" thickBot="1" x14ac:dyDescent="0.25">
      <c r="A85" s="438">
        <f>'Ordre de passage'!F34</f>
        <v>0</v>
      </c>
      <c r="B85" s="508" t="e">
        <f>'Ordre de passage'!#REF!</f>
        <v>#REF!</v>
      </c>
      <c r="C85" s="509"/>
      <c r="D85" s="235"/>
      <c r="E85" s="165"/>
      <c r="F85" s="113"/>
      <c r="G85" s="79" t="str">
        <f t="shared" si="5"/>
        <v/>
      </c>
      <c r="H85" s="70"/>
      <c r="I85" s="447" t="e">
        <f t="shared" si="4"/>
        <v>#DIV/0!</v>
      </c>
      <c r="J85" s="257" t="str">
        <f>IF(E85="DQ","DQ",IF(E85="DNF","DNF",IF(E85="DNS","DNS",IF(E85="","",RANK(I85,I85:I144,1)))))</f>
        <v/>
      </c>
      <c r="K85" s="257" t="str">
        <f>IF(E85="DQ","DQ",IF(E85="DNF","DNF",IF(E85="DNS","DNS",IF(E85="","",LOOKUP(J85,Valeurs!$A$4:$A$43,Valeurs!$B$4:$B$43)))))</f>
        <v/>
      </c>
    </row>
    <row r="86" spans="1:11" ht="13.5" thickBot="1" x14ac:dyDescent="0.25">
      <c r="A86" s="438">
        <f>'Ordre de passage'!F35</f>
        <v>0</v>
      </c>
      <c r="B86" s="518" t="e">
        <f>'Ordre de passage'!#REF!</f>
        <v>#REF!</v>
      </c>
      <c r="C86" s="532"/>
      <c r="D86" s="235"/>
      <c r="E86" s="166"/>
      <c r="F86" s="164"/>
      <c r="G86" s="80" t="str">
        <f t="shared" si="5"/>
        <v/>
      </c>
      <c r="H86" s="72"/>
      <c r="I86" s="447" t="e">
        <f t="shared" si="4"/>
        <v>#DIV/0!</v>
      </c>
      <c r="J86" s="49"/>
      <c r="K86" s="49"/>
    </row>
    <row r="87" spans="1:11" ht="13.5" thickBot="1" x14ac:dyDescent="0.25">
      <c r="A87" s="438">
        <f>'Ordre de passage'!F36</f>
        <v>0</v>
      </c>
      <c r="B87" s="516" t="e">
        <f>'Ordre de passage'!#REF!</f>
        <v>#REF!</v>
      </c>
      <c r="C87" s="540"/>
      <c r="D87" s="235"/>
      <c r="E87" s="165"/>
      <c r="F87" s="113"/>
      <c r="G87" s="79" t="str">
        <f t="shared" si="5"/>
        <v/>
      </c>
      <c r="H87" s="70"/>
      <c r="I87" s="447" t="e">
        <f t="shared" si="4"/>
        <v>#DIV/0!</v>
      </c>
      <c r="J87" s="257" t="str">
        <f>IF(E87="DQ","DQ",IF(E87="DNF","DNF",IF(E87="DNS","DNS",IF(E87="","",RANK(I87,I87:I146,1)))))</f>
        <v/>
      </c>
      <c r="K87" s="257" t="str">
        <f>IF(E87="DQ","DQ",IF(E87="DNF","DNF",IF(E87="DNS","DNS",IF(E87="","",LOOKUP(J87,Valeurs!$A$4:$A$43,Valeurs!$B$4:$B$43)))))</f>
        <v/>
      </c>
    </row>
    <row r="88" spans="1:11" ht="13.5" thickBot="1" x14ac:dyDescent="0.25">
      <c r="A88" s="438">
        <f>'Ordre de passage'!F37</f>
        <v>0</v>
      </c>
      <c r="B88" s="518" t="e">
        <f>'Ordre de passage'!#REF!</f>
        <v>#REF!</v>
      </c>
      <c r="C88" s="532"/>
      <c r="D88" s="235"/>
      <c r="E88" s="166"/>
      <c r="F88" s="164"/>
      <c r="G88" s="80" t="str">
        <f t="shared" si="5"/>
        <v/>
      </c>
      <c r="H88" s="72"/>
      <c r="I88" s="447" t="e">
        <f t="shared" si="4"/>
        <v>#DIV/0!</v>
      </c>
      <c r="J88" s="49"/>
      <c r="K88" s="49"/>
    </row>
    <row r="89" spans="1:11" ht="13.5" thickBot="1" x14ac:dyDescent="0.25">
      <c r="A89" s="438">
        <f>'Ordre de passage'!F38</f>
        <v>0</v>
      </c>
      <c r="B89" s="516" t="e">
        <f>'Ordre de passage'!#REF!</f>
        <v>#REF!</v>
      </c>
      <c r="C89" s="540"/>
      <c r="D89" s="235"/>
      <c r="E89" s="165"/>
      <c r="F89" s="113"/>
      <c r="G89" s="79" t="str">
        <f t="shared" si="5"/>
        <v/>
      </c>
      <c r="H89" s="70"/>
      <c r="I89" s="447" t="e">
        <f t="shared" si="4"/>
        <v>#DIV/0!</v>
      </c>
      <c r="J89" s="257" t="str">
        <f>IF(E89="DQ","DQ",IF(E89="DNF","DNF",IF(E89="DNS","DNS",IF(E89="","",RANK(I89,I89:I148,1)))))</f>
        <v/>
      </c>
      <c r="K89" s="257" t="str">
        <f>IF(E89="DQ","DQ",IF(E89="DNF","DNF",IF(E89="DNS","DNS",IF(E89="","",LOOKUP(J89,Valeurs!$A$4:$A$43,Valeurs!$B$4:$B$43)))))</f>
        <v/>
      </c>
    </row>
    <row r="90" spans="1:11" ht="13.5" thickBot="1" x14ac:dyDescent="0.25">
      <c r="A90" s="438">
        <f>'Ordre de passage'!F39</f>
        <v>0</v>
      </c>
      <c r="B90" s="518" t="e">
        <f>'Ordre de passage'!#REF!</f>
        <v>#REF!</v>
      </c>
      <c r="C90" s="532"/>
      <c r="D90" s="235"/>
      <c r="E90" s="166"/>
      <c r="F90" s="164"/>
      <c r="G90" s="80" t="str">
        <f t="shared" si="5"/>
        <v/>
      </c>
      <c r="H90" s="72"/>
      <c r="I90" s="447" t="e">
        <f t="shared" si="4"/>
        <v>#DIV/0!</v>
      </c>
      <c r="J90" s="49"/>
      <c r="K90" s="49"/>
    </row>
    <row r="91" spans="1:11" ht="13.5" thickBot="1" x14ac:dyDescent="0.25">
      <c r="A91" s="438">
        <f>'Ordre de passage'!F40</f>
        <v>0</v>
      </c>
      <c r="B91" s="516" t="e">
        <f>'Ordre de passage'!#REF!</f>
        <v>#REF!</v>
      </c>
      <c r="C91" s="540"/>
      <c r="D91" s="235"/>
      <c r="E91" s="165"/>
      <c r="F91" s="113"/>
      <c r="G91" s="79" t="str">
        <f t="shared" si="5"/>
        <v/>
      </c>
      <c r="H91" s="70"/>
      <c r="I91" s="447" t="e">
        <f t="shared" si="4"/>
        <v>#DIV/0!</v>
      </c>
      <c r="J91" s="257" t="str">
        <f>IF(E91="DQ","DQ",IF(E91="DNF","DNF",IF(E91="DNS","DNS",IF(E91="","",RANK(I91,I91:I150,1)))))</f>
        <v/>
      </c>
      <c r="K91" s="257" t="str">
        <f>IF(E91="DQ","DQ",IF(E91="DNF","DNF",IF(E91="DNS","DNS",IF(E91="","",LOOKUP(J91,Valeurs!$A$4:$A$43,Valeurs!$B$4:$B$43)))))</f>
        <v/>
      </c>
    </row>
    <row r="92" spans="1:11" ht="13.5" thickBot="1" x14ac:dyDescent="0.25">
      <c r="A92" s="438">
        <f>'Ordre de passage'!F41</f>
        <v>0</v>
      </c>
      <c r="B92" s="518" t="e">
        <f>'Ordre de passage'!#REF!</f>
        <v>#REF!</v>
      </c>
      <c r="C92" s="532"/>
      <c r="D92" s="235"/>
      <c r="E92" s="166"/>
      <c r="F92" s="164"/>
      <c r="G92" s="80" t="str">
        <f t="shared" si="5"/>
        <v/>
      </c>
      <c r="H92" s="72"/>
      <c r="I92" s="447" t="e">
        <f t="shared" si="4"/>
        <v>#DIV/0!</v>
      </c>
      <c r="J92" s="49"/>
      <c r="K92" s="49"/>
    </row>
    <row r="93" spans="1:11" ht="13.5" thickBot="1" x14ac:dyDescent="0.25">
      <c r="A93" s="438">
        <f>'Ordre de passage'!F42</f>
        <v>0</v>
      </c>
      <c r="B93" s="533" t="e">
        <f>'Ordre de passage'!#REF!</f>
        <v>#REF!</v>
      </c>
      <c r="C93" s="534"/>
      <c r="D93" s="235"/>
      <c r="E93" s="165"/>
      <c r="F93" s="113"/>
      <c r="G93" s="79" t="str">
        <f t="shared" si="5"/>
        <v/>
      </c>
      <c r="H93" s="70"/>
      <c r="I93" s="447" t="e">
        <f t="shared" si="4"/>
        <v>#DIV/0!</v>
      </c>
      <c r="J93" s="257" t="str">
        <f>IF(E93="DQ","DQ",IF(E93="DNF","DNF",IF(E93="DNS","DNS",IF(E93="","",RANK(I93,I93:I152,1)))))</f>
        <v/>
      </c>
      <c r="K93" s="257" t="str">
        <f>IF(E93="DQ","DQ",IF(E93="DNF","DNF",IF(E93="DNS","DNS",IF(E93="","",LOOKUP(J93,Valeurs!$A$4:$A$43,Valeurs!$B$4:$B$43)))))</f>
        <v/>
      </c>
    </row>
    <row r="94" spans="1:11" ht="13.5" thickBot="1" x14ac:dyDescent="0.25">
      <c r="A94" s="437"/>
      <c r="B94" s="535" t="e">
        <f>'Ordre de passage'!#REF!</f>
        <v>#REF!</v>
      </c>
      <c r="C94" s="536"/>
      <c r="D94" s="235"/>
      <c r="E94" s="166"/>
      <c r="F94" s="164"/>
      <c r="G94" s="80" t="str">
        <f t="shared" si="5"/>
        <v/>
      </c>
      <c r="H94" s="72"/>
      <c r="I94" s="447" t="e">
        <f t="shared" si="4"/>
        <v>#DIV/0!</v>
      </c>
      <c r="J94" s="49"/>
      <c r="K94" s="49"/>
    </row>
    <row r="95" spans="1:11" ht="13.5" thickBot="1" x14ac:dyDescent="0.25">
      <c r="A95" s="438" t="e">
        <f>'Ordre de passage'!#REF!</f>
        <v>#REF!</v>
      </c>
      <c r="B95" s="516" t="e">
        <f>'Ordre de passage'!#REF!</f>
        <v>#REF!</v>
      </c>
      <c r="C95" s="517"/>
      <c r="D95" s="235"/>
      <c r="E95" s="165"/>
      <c r="F95" s="113"/>
      <c r="G95" s="79" t="str">
        <f t="shared" si="5"/>
        <v/>
      </c>
      <c r="H95" s="70"/>
      <c r="I95" s="447" t="e">
        <f t="shared" si="4"/>
        <v>#DIV/0!</v>
      </c>
      <c r="J95" s="257" t="str">
        <f>IF(E95="DQ","DQ",IF(E95="DNF","DNF",IF(E95="DNS","DNS",IF(E95="","",RANK(I95,I95:I154,1)))))</f>
        <v/>
      </c>
      <c r="K95" s="257" t="str">
        <f>IF(E95="DQ","DQ",IF(E95="DNF","DNF",IF(E95="DNS","DNS",IF(E95="","",LOOKUP(J95,Valeurs!$A$4:$A$43,Valeurs!$B$4:$B$43)))))</f>
        <v/>
      </c>
    </row>
    <row r="96" spans="1:11" ht="13.5" thickBot="1" x14ac:dyDescent="0.25">
      <c r="A96" s="437"/>
      <c r="B96" s="518" t="e">
        <f>'Ordre de passage'!#REF!</f>
        <v>#REF!</v>
      </c>
      <c r="C96" s="519"/>
      <c r="D96" s="235"/>
      <c r="E96" s="166"/>
      <c r="F96" s="164"/>
      <c r="G96" s="80" t="str">
        <f t="shared" si="5"/>
        <v/>
      </c>
      <c r="H96" s="72"/>
      <c r="I96" s="447" t="e">
        <f t="shared" si="4"/>
        <v>#DIV/0!</v>
      </c>
      <c r="J96" s="49"/>
      <c r="K96" s="49"/>
    </row>
    <row r="97" spans="1:11" ht="13.5" thickBot="1" x14ac:dyDescent="0.25">
      <c r="A97" s="438" t="e">
        <f>'Ordre de passage'!#REF!</f>
        <v>#REF!</v>
      </c>
      <c r="B97" s="533" t="e">
        <f>'Ordre de passage'!#REF!</f>
        <v>#REF!</v>
      </c>
      <c r="C97" s="534"/>
      <c r="D97" s="235"/>
      <c r="E97" s="165"/>
      <c r="F97" s="113"/>
      <c r="G97" s="79" t="str">
        <f t="shared" si="5"/>
        <v/>
      </c>
      <c r="H97" s="70"/>
      <c r="I97" s="447" t="e">
        <f t="shared" si="4"/>
        <v>#DIV/0!</v>
      </c>
      <c r="J97" s="257" t="str">
        <f>IF(E97="DQ","DQ",IF(E97="DNF","DNF",IF(E97="DNS","DNS",IF(E97="","",RANK(I97,I97:I156,1)))))</f>
        <v/>
      </c>
      <c r="K97" s="257" t="str">
        <f>IF(E97="DQ","DQ",IF(E97="DNF","DNF",IF(E97="DNS","DNS",IF(E97="","",LOOKUP(J97,Valeurs!$A$4:$A$43,Valeurs!$B$4:$B$43)))))</f>
        <v/>
      </c>
    </row>
    <row r="98" spans="1:11" ht="13.5" thickBot="1" x14ac:dyDescent="0.25">
      <c r="A98" s="437"/>
      <c r="B98" s="518" t="e">
        <f>'Ordre de passage'!#REF!</f>
        <v>#REF!</v>
      </c>
      <c r="C98" s="519"/>
      <c r="D98" s="235"/>
      <c r="E98" s="166"/>
      <c r="F98" s="164"/>
      <c r="G98" s="80" t="str">
        <f t="shared" si="5"/>
        <v/>
      </c>
      <c r="H98" s="72"/>
      <c r="I98" s="447" t="e">
        <f t="shared" si="4"/>
        <v>#DIV/0!</v>
      </c>
      <c r="J98" s="49"/>
      <c r="K98" s="49"/>
    </row>
    <row r="99" spans="1:11" ht="13.5" thickBot="1" x14ac:dyDescent="0.25">
      <c r="A99" s="2"/>
    </row>
    <row r="100" spans="1:11" ht="18" x14ac:dyDescent="0.25">
      <c r="A100" s="493" t="s">
        <v>106</v>
      </c>
      <c r="B100" s="494"/>
      <c r="C100" s="494"/>
      <c r="D100" s="494"/>
      <c r="E100" s="494"/>
      <c r="F100" s="494"/>
      <c r="G100" s="494"/>
      <c r="H100" s="494"/>
      <c r="I100" s="494"/>
      <c r="J100" s="494"/>
      <c r="K100" s="495"/>
    </row>
    <row r="101" spans="1:11" ht="27" thickBot="1" x14ac:dyDescent="0.25">
      <c r="A101" s="496" t="s">
        <v>32</v>
      </c>
      <c r="B101" s="497"/>
      <c r="C101" s="497"/>
      <c r="D101" s="497"/>
      <c r="E101" s="497"/>
      <c r="F101" s="497"/>
      <c r="G101" s="497"/>
      <c r="H101" s="497"/>
      <c r="I101" s="497"/>
      <c r="J101" s="497"/>
      <c r="K101" s="498"/>
    </row>
    <row r="102" spans="1:11" ht="26.25" thickBot="1" x14ac:dyDescent="0.25">
      <c r="A102" s="29" t="s">
        <v>18</v>
      </c>
      <c r="B102" s="512" t="s">
        <v>31</v>
      </c>
      <c r="C102" s="513"/>
      <c r="D102" s="23"/>
      <c r="E102" s="24" t="s">
        <v>19</v>
      </c>
      <c r="F102" s="22" t="s">
        <v>20</v>
      </c>
      <c r="G102" s="25" t="s">
        <v>21</v>
      </c>
      <c r="H102" s="23"/>
      <c r="I102" s="26" t="s">
        <v>5</v>
      </c>
      <c r="J102" s="27" t="s">
        <v>1</v>
      </c>
      <c r="K102" s="27" t="s">
        <v>15</v>
      </c>
    </row>
    <row r="103" spans="1:11" ht="13.5" thickBot="1" x14ac:dyDescent="0.25">
      <c r="A103" s="96" t="str">
        <f>'Ordre de passage'!F4</f>
        <v>O'méga</v>
      </c>
      <c r="B103" s="87" t="str">
        <f>'Ordre de passage'!G4</f>
        <v xml:space="preserve">Annabelle Duquet </v>
      </c>
      <c r="C103" s="105" t="str">
        <f>'Ordre de passage'!H4</f>
        <v xml:space="preserve">Tiffany Turgeon </v>
      </c>
      <c r="D103" s="100"/>
      <c r="E103" s="113">
        <v>6.5682870370370374E-4</v>
      </c>
      <c r="F103" s="113">
        <v>6.5752314814814829E-4</v>
      </c>
      <c r="G103" s="45">
        <f>IF(E103="DQ","DQ",IF(E103="DNF","DNF",IF(F103="DNF","DNF",IF(E103="","",IF(F103="DQ","DQ",IF(F103="","",AVERAGE(E103:F103)))))))</f>
        <v>6.5717592592592607E-4</v>
      </c>
      <c r="H103" s="44"/>
      <c r="I103" s="52">
        <f>IF(G103="DQ","DQ",IF(G103="","",IF(G103="DNF","DNF",RANK(G103,$G$103:$G$132,1))))</f>
        <v>3</v>
      </c>
      <c r="J103" s="47">
        <f>IF(G103="DQ",0,IF(G103="","0,00%",IF(G103="DNF","0,00%",LOOKUP(I103,Valeurs!$A$4:$A$43,Valeurs!$C$4:$C$43))))</f>
        <v>4.0000000000000008E-2</v>
      </c>
      <c r="K103" s="48">
        <f>IF(G103="DQ","0",IF(G103="","",IF(G103="DNF","0",LOOKUP(I103,Valeurs!$A$4:'Valeurs'!$A$43,Valeurs!$B$4:'Valeurs'!$B$43))))</f>
        <v>16</v>
      </c>
    </row>
    <row r="104" spans="1:11" ht="13.5" thickBot="1" x14ac:dyDescent="0.25">
      <c r="A104" s="96" t="str">
        <f>'Ordre de passage'!F5</f>
        <v>CSRAD</v>
      </c>
      <c r="B104" s="87" t="str">
        <f>'Ordre de passage'!G5</f>
        <v xml:space="preserve">Danika Ouellet </v>
      </c>
      <c r="C104" s="105" t="str">
        <f>'Ordre de passage'!H5</f>
        <v xml:space="preserve">Audréanne Lampron </v>
      </c>
      <c r="D104" s="101"/>
      <c r="E104" s="114">
        <v>1.0619212962962963E-3</v>
      </c>
      <c r="F104" s="114">
        <v>1.0579861111111109E-3</v>
      </c>
      <c r="G104" s="36">
        <f t="shared" ref="G104:G119" si="6">IF(E104="DQ","DQ",IF(E104="DNF","DNF",IF(F104="DNF","DNF",IF(E104="","",IF(F104="DQ","DQ",IF(F104="","",AVERAGE(E104:F104)))))))</f>
        <v>1.0599537037037036E-3</v>
      </c>
      <c r="H104" s="28"/>
      <c r="I104" s="239">
        <f t="shared" ref="I104:I132" si="7">IF(G104="DQ","DQ",IF(G104="","",IF(G104="DNF","DNF",RANK(G104,$G$103:$G$132,1))))</f>
        <v>23</v>
      </c>
      <c r="J104" s="38">
        <f>IF(G104="DQ",0,IF(G104="","0,00%",IF(G104="DNF","0,00%",LOOKUP(I104,Valeurs!$A$4:$A$43,Valeurs!$C$4:$C$43))))</f>
        <v>0</v>
      </c>
      <c r="K104" s="39">
        <f>IF(G104="DQ","0",IF(G104="","",IF(G104="DNF","0",LOOKUP(I104,Valeurs!$A$4:'Valeurs'!$A$43,Valeurs!$B$4:'Valeurs'!$B$43))))</f>
        <v>0</v>
      </c>
    </row>
    <row r="105" spans="1:11" ht="13.5" thickBot="1" x14ac:dyDescent="0.25">
      <c r="A105" s="96" t="str">
        <f>'Ordre de passage'!F6</f>
        <v>CSRAD</v>
      </c>
      <c r="B105" s="87" t="str">
        <f>'Ordre de passage'!G6</f>
        <v xml:space="preserve">Malory Boisclair </v>
      </c>
      <c r="C105" s="105" t="str">
        <f>'Ordre de passage'!H6</f>
        <v xml:space="preserve">Camélia Deshaies </v>
      </c>
      <c r="D105" s="101"/>
      <c r="E105" s="115">
        <v>8.6192129629629639E-4</v>
      </c>
      <c r="F105" s="116">
        <v>8.6087962962962973E-4</v>
      </c>
      <c r="G105" s="36">
        <f t="shared" si="6"/>
        <v>8.6140046296296312E-4</v>
      </c>
      <c r="H105" s="28"/>
      <c r="I105" s="239">
        <f t="shared" si="7"/>
        <v>16</v>
      </c>
      <c r="J105" s="38">
        <f>IF(G105="DQ",0,IF(G105="","0,00%",IF(G105="DNF","0,00%",LOOKUP(I105,Valeurs!$A$4:$A$43,Valeurs!$C$4:$C$43))))</f>
        <v>2.5000000000000005E-3</v>
      </c>
      <c r="K105" s="39">
        <f>IF(G105="DQ","0",IF(G105="","",IF(G105="DNF","0",LOOKUP(I105,Valeurs!$A$4:'Valeurs'!$A$43,Valeurs!$B$4:'Valeurs'!$B$43))))</f>
        <v>1</v>
      </c>
    </row>
    <row r="106" spans="1:11" ht="13.5" thickBot="1" x14ac:dyDescent="0.25">
      <c r="A106" s="96" t="str">
        <f>'Ordre de passage'!F7</f>
        <v>CSRAD</v>
      </c>
      <c r="B106" s="87" t="str">
        <f>'Ordre de passage'!G7</f>
        <v xml:space="preserve">Sarah-Claude Lampron </v>
      </c>
      <c r="C106" s="105" t="str">
        <f>'Ordre de passage'!H7</f>
        <v xml:space="preserve">Lili-Rose Blanchette </v>
      </c>
      <c r="D106" s="101"/>
      <c r="E106" s="115">
        <v>8.2291666666666667E-4</v>
      </c>
      <c r="F106" s="115">
        <v>8.2314814814814826E-4</v>
      </c>
      <c r="G106" s="36">
        <f t="shared" si="6"/>
        <v>8.2303240740740752E-4</v>
      </c>
      <c r="H106" s="28"/>
      <c r="I106" s="239">
        <f t="shared" si="7"/>
        <v>10</v>
      </c>
      <c r="J106" s="38">
        <f>IF(G106="DQ",0,IF(G106="","0,00%",IF(G106="DNF","0,00%",LOOKUP(I106,Valeurs!$A$4:$A$43,Valeurs!$C$4:$C$43))))</f>
        <v>1.7499999999999998E-2</v>
      </c>
      <c r="K106" s="39">
        <f>IF(G106="DQ","0",IF(G106="","",IF(G106="DNF","0",LOOKUP(I106,Valeurs!$A$4:'Valeurs'!$A$43,Valeurs!$B$4:'Valeurs'!$B$43))))</f>
        <v>7</v>
      </c>
    </row>
    <row r="107" spans="1:11" ht="13.5" thickBot="1" x14ac:dyDescent="0.25">
      <c r="A107" s="96" t="str">
        <f>'Ordre de passage'!F8</f>
        <v>CSRAD</v>
      </c>
      <c r="B107" s="87" t="str">
        <f>'Ordre de passage'!G8</f>
        <v xml:space="preserve">Ariane Gilbert </v>
      </c>
      <c r="C107" s="105" t="str">
        <f>'Ordre de passage'!H8</f>
        <v xml:space="preserve">Alexandrine Laperrière </v>
      </c>
      <c r="D107" s="101"/>
      <c r="E107" s="115">
        <v>8.564814814814815E-4</v>
      </c>
      <c r="F107" s="115">
        <v>8.564814814814815E-4</v>
      </c>
      <c r="G107" s="36">
        <f t="shared" si="6"/>
        <v>8.564814814814815E-4</v>
      </c>
      <c r="H107" s="28"/>
      <c r="I107" s="239">
        <f t="shared" si="7"/>
        <v>14</v>
      </c>
      <c r="J107" s="38">
        <f>IF(G107="DQ",0,IF(G107="","0,00%",IF(G107="DNF","0,00%",LOOKUP(I107,Valeurs!$A$4:$A$43,Valeurs!$C$4:$C$43))))</f>
        <v>7.4999999999999997E-3</v>
      </c>
      <c r="K107" s="39">
        <f>IF(G107="DQ","0",IF(G107="","",IF(G107="DNF","0",LOOKUP(I107,Valeurs!$A$4:'Valeurs'!$A$43,Valeurs!$B$4:'Valeurs'!$B$43))))</f>
        <v>3</v>
      </c>
    </row>
    <row r="108" spans="1:11" ht="13.5" thickBot="1" x14ac:dyDescent="0.25">
      <c r="A108" s="96" t="str">
        <f>'Ordre de passage'!F9</f>
        <v>CSRAD</v>
      </c>
      <c r="B108" s="87" t="str">
        <f>'Ordre de passage'!G9</f>
        <v>Florence Melanson</v>
      </c>
      <c r="C108" s="105" t="str">
        <f>'Ordre de passage'!H9</f>
        <v>Joachim Audi</v>
      </c>
      <c r="D108" s="101"/>
      <c r="E108" s="115">
        <v>1.0300925925925926E-3</v>
      </c>
      <c r="F108" s="115">
        <v>1.0300925925925926E-3</v>
      </c>
      <c r="G108" s="36">
        <f t="shared" si="6"/>
        <v>1.0300925925925926E-3</v>
      </c>
      <c r="H108" s="28"/>
      <c r="I108" s="239">
        <f t="shared" si="7"/>
        <v>21</v>
      </c>
      <c r="J108" s="38">
        <f>IF(G108="DQ",0,IF(G108="","0,00%",IF(G108="DNF","0,00%",LOOKUP(I108,Valeurs!$A$4:$A$43,Valeurs!$C$4:$C$43))))</f>
        <v>0</v>
      </c>
      <c r="K108" s="39">
        <f>IF(G108="DQ","0",IF(G108="","",IF(G108="DNF","0",LOOKUP(I108,Valeurs!$A$4:'Valeurs'!$A$43,Valeurs!$B$4:'Valeurs'!$B$43))))</f>
        <v>0</v>
      </c>
    </row>
    <row r="109" spans="1:11" ht="13.5" thickBot="1" x14ac:dyDescent="0.25">
      <c r="A109" s="96" t="str">
        <f>'Ordre de passage'!F10</f>
        <v>30Deux</v>
      </c>
      <c r="B109" s="87" t="str">
        <f>'Ordre de passage'!G10</f>
        <v xml:space="preserve">Ariane Trudel </v>
      </c>
      <c r="C109" s="105" t="str">
        <f>'Ordre de passage'!H10</f>
        <v>Vanessa Bélanger</v>
      </c>
      <c r="D109" s="101"/>
      <c r="E109" s="116">
        <v>7.5046296296296287E-4</v>
      </c>
      <c r="F109" s="116">
        <v>7.4050925925925933E-4</v>
      </c>
      <c r="G109" s="36">
        <f t="shared" si="6"/>
        <v>7.4548611111111105E-4</v>
      </c>
      <c r="H109" s="28"/>
      <c r="I109" s="239">
        <f t="shared" si="7"/>
        <v>6</v>
      </c>
      <c r="J109" s="38">
        <f>IF(G109="DQ",0,IF(G109="","0,00%",IF(G109="DNF","0,00%",LOOKUP(I109,Valeurs!$A$4:$A$43,Valeurs!$C$4:$C$43))))</f>
        <v>0.03</v>
      </c>
      <c r="K109" s="39">
        <f>IF(G109="DQ","0",IF(G109="","",IF(G109="DNF","0",LOOKUP(I109,Valeurs!$A$4:'Valeurs'!$A$43,Valeurs!$B$4:'Valeurs'!$B$43))))</f>
        <v>12</v>
      </c>
    </row>
    <row r="110" spans="1:11" ht="13.5" thickBot="1" x14ac:dyDescent="0.25">
      <c r="A110" s="96" t="str">
        <f>'Ordre de passage'!F11</f>
        <v>30Deux</v>
      </c>
      <c r="B110" s="87" t="str">
        <f>'Ordre de passage'!G11</f>
        <v>Anne-Émilie Bell</v>
      </c>
      <c r="C110" s="105" t="str">
        <f>'Ordre de passage'!H11</f>
        <v xml:space="preserve">Hugo Drouin </v>
      </c>
      <c r="D110" s="101"/>
      <c r="E110" s="115">
        <v>8.267361111111111E-4</v>
      </c>
      <c r="F110" s="115">
        <v>8.2106481481481473E-4</v>
      </c>
      <c r="G110" s="36">
        <f t="shared" si="6"/>
        <v>8.2390046296296291E-4</v>
      </c>
      <c r="H110" s="28"/>
      <c r="I110" s="239">
        <f t="shared" si="7"/>
        <v>11</v>
      </c>
      <c r="J110" s="38">
        <f>IF(G110="DQ",0,IF(G110="","0,00%",IF(G110="DNF","0,00%",LOOKUP(I110,Valeurs!$A$4:$A$43,Valeurs!$C$4:$C$43))))</f>
        <v>1.4999999999999999E-2</v>
      </c>
      <c r="K110" s="39">
        <f>IF(G110="DQ","0",IF(G110="","",IF(G110="DNF","0",LOOKUP(I110,Valeurs!$A$4:'Valeurs'!$A$43,Valeurs!$B$4:'Valeurs'!$B$43))))</f>
        <v>6</v>
      </c>
    </row>
    <row r="111" spans="1:11" ht="13.5" thickBot="1" x14ac:dyDescent="0.25">
      <c r="A111" s="96" t="str">
        <f>'Ordre de passage'!F12</f>
        <v>30Deux</v>
      </c>
      <c r="B111" s="87" t="str">
        <f>'Ordre de passage'!G12</f>
        <v>Léa-Hamelin</v>
      </c>
      <c r="C111" s="105" t="str">
        <f>'Ordre de passage'!H12</f>
        <v xml:space="preserve">Laurie Lefebvre </v>
      </c>
      <c r="D111" s="101"/>
      <c r="E111" s="116">
        <v>9.0937499999999992E-4</v>
      </c>
      <c r="F111" s="116">
        <v>9.0671296296296301E-4</v>
      </c>
      <c r="G111" s="36">
        <f t="shared" si="6"/>
        <v>9.0804398148148146E-4</v>
      </c>
      <c r="H111" s="28"/>
      <c r="I111" s="239">
        <f t="shared" si="7"/>
        <v>18</v>
      </c>
      <c r="J111" s="38">
        <f>IF(G111="DQ",0,IF(G111="","0,00%",IF(G111="DNF","0,00%",LOOKUP(I111,Valeurs!$A$4:$A$43,Valeurs!$C$4:$C$43))))</f>
        <v>0</v>
      </c>
      <c r="K111" s="39">
        <f>IF(G111="DQ","0",IF(G111="","",IF(G111="DNF","0",LOOKUP(I111,Valeurs!$A$4:'Valeurs'!$A$43,Valeurs!$B$4:'Valeurs'!$B$43))))</f>
        <v>0</v>
      </c>
    </row>
    <row r="112" spans="1:11" ht="13.5" thickBot="1" x14ac:dyDescent="0.25">
      <c r="A112" s="96" t="str">
        <f>'Ordre de passage'!F13</f>
        <v>Dam'eauclès</v>
      </c>
      <c r="B112" s="87" t="str">
        <f>'Ordre de passage'!G13</f>
        <v xml:space="preserve">Mathis Rousson </v>
      </c>
      <c r="C112" s="105" t="str">
        <f>'Ordre de passage'!H13</f>
        <v xml:space="preserve">Zacharie Yergeau </v>
      </c>
      <c r="D112" s="101"/>
      <c r="E112" s="116">
        <v>1.0459490740740739E-3</v>
      </c>
      <c r="F112" s="116">
        <v>1.0532407407407407E-3</v>
      </c>
      <c r="G112" s="36">
        <f t="shared" si="6"/>
        <v>1.0495949074074073E-3</v>
      </c>
      <c r="H112" s="28"/>
      <c r="I112" s="239">
        <f t="shared" si="7"/>
        <v>22</v>
      </c>
      <c r="J112" s="38">
        <f>IF(G112="DQ",0,IF(G112="","0,00%",IF(G112="DNF","0,00%",LOOKUP(I112,Valeurs!$A$4:$A$43,Valeurs!$C$4:$C$43))))</f>
        <v>0</v>
      </c>
      <c r="K112" s="39">
        <f>IF(G112="DQ","0",IF(G112="","",IF(G112="DNF","0",LOOKUP(I112,Valeurs!$A$4:'Valeurs'!$A$43,Valeurs!$B$4:'Valeurs'!$B$43))))</f>
        <v>0</v>
      </c>
    </row>
    <row r="113" spans="1:11" ht="13.5" thickBot="1" x14ac:dyDescent="0.25">
      <c r="A113" s="96" t="str">
        <f>'Ordre de passage'!F14</f>
        <v>Dam'eauclès</v>
      </c>
      <c r="B113" s="87" t="str">
        <f>'Ordre de passage'!G14</f>
        <v xml:space="preserve">Myriam Jacques </v>
      </c>
      <c r="C113" s="105" t="str">
        <f>'Ordre de passage'!H14</f>
        <v xml:space="preserve">Camille Vallière </v>
      </c>
      <c r="D113" s="101"/>
      <c r="E113" s="116">
        <v>7.1435185185185187E-4</v>
      </c>
      <c r="F113" s="115">
        <v>7.1388888888888891E-4</v>
      </c>
      <c r="G113" s="36">
        <f t="shared" si="6"/>
        <v>7.1412037037037039E-4</v>
      </c>
      <c r="H113" s="28"/>
      <c r="I113" s="239">
        <f t="shared" si="7"/>
        <v>5</v>
      </c>
      <c r="J113" s="38">
        <f>IF(G113="DQ",0,IF(G113="","0,00%",IF(G113="DNF","0,00%",LOOKUP(I113,Valeurs!$A$4:$A$43,Valeurs!$C$4:$C$43))))</f>
        <v>3.2500000000000001E-2</v>
      </c>
      <c r="K113" s="39">
        <f>IF(G113="DQ","0",IF(G113="","",IF(G113="DNF","0",LOOKUP(I113,Valeurs!$A$4:'Valeurs'!$A$43,Valeurs!$B$4:'Valeurs'!$B$43))))</f>
        <v>13</v>
      </c>
    </row>
    <row r="114" spans="1:11" ht="13.5" thickBot="1" x14ac:dyDescent="0.25">
      <c r="A114" s="96" t="str">
        <f>'Ordre de passage'!F15</f>
        <v>Narval</v>
      </c>
      <c r="B114" s="87" t="str">
        <f>'Ordre de passage'!G15</f>
        <v xml:space="preserve">Laura Vincent </v>
      </c>
      <c r="C114" s="105" t="str">
        <f>'Ordre de passage'!H15</f>
        <v>Jade Morel</v>
      </c>
      <c r="D114" s="101"/>
      <c r="E114" s="116">
        <v>8.3148148148148155E-4</v>
      </c>
      <c r="F114" s="115">
        <v>8.278935185185185E-4</v>
      </c>
      <c r="G114" s="36">
        <f t="shared" si="6"/>
        <v>8.2968750000000002E-4</v>
      </c>
      <c r="H114" s="28"/>
      <c r="I114" s="239">
        <f t="shared" si="7"/>
        <v>12</v>
      </c>
      <c r="J114" s="38">
        <f>IF(G114="DQ",0,IF(G114="","0,00%",IF(G114="DNF","0,00%",LOOKUP(I114,Valeurs!$A$4:$A$43,Valeurs!$C$4:$C$43))))</f>
        <v>1.2500000000000001E-2</v>
      </c>
      <c r="K114" s="39">
        <f>IF(G114="DQ","0",IF(G114="","",IF(G114="DNF","0",LOOKUP(I114,Valeurs!$A$4:'Valeurs'!$A$43,Valeurs!$B$4:'Valeurs'!$B$43))))</f>
        <v>5</v>
      </c>
    </row>
    <row r="115" spans="1:11" ht="13.5" thickBot="1" x14ac:dyDescent="0.25">
      <c r="A115" s="96" t="str">
        <f>'Ordre de passage'!F16</f>
        <v>Narval</v>
      </c>
      <c r="B115" s="87" t="str">
        <f>'Ordre de passage'!G16</f>
        <v>Gabrielle Diotte</v>
      </c>
      <c r="C115" s="105" t="str">
        <f>'Ordre de passage'!H16</f>
        <v xml:space="preserve">Léony Gobeil </v>
      </c>
      <c r="D115" s="101"/>
      <c r="E115" s="116">
        <v>6.7881944444444446E-4</v>
      </c>
      <c r="F115" s="116">
        <v>6.7812500000000002E-4</v>
      </c>
      <c r="G115" s="36">
        <f t="shared" si="6"/>
        <v>6.7847222222222224E-4</v>
      </c>
      <c r="H115" s="28"/>
      <c r="I115" s="239">
        <f t="shared" si="7"/>
        <v>4</v>
      </c>
      <c r="J115" s="38">
        <f>IF(G115="DQ",0,IF(G115="","0,00%",IF(G115="DNF","0,00%",LOOKUP(I115,Valeurs!$A$4:$A$43,Valeurs!$C$4:$C$43))))</f>
        <v>3.4999999999999996E-2</v>
      </c>
      <c r="K115" s="39">
        <f>IF(G115="DQ","0",IF(G115="","",IF(G115="DNF","0",LOOKUP(I115,Valeurs!$A$4:'Valeurs'!$A$43,Valeurs!$B$4:'Valeurs'!$B$43))))</f>
        <v>14</v>
      </c>
    </row>
    <row r="116" spans="1:11" ht="13.5" thickBot="1" x14ac:dyDescent="0.25">
      <c r="A116" s="96" t="str">
        <f>'Ordre de passage'!F17</f>
        <v>Narval</v>
      </c>
      <c r="B116" s="87" t="str">
        <f>'Ordre de passage'!G17</f>
        <v>Anthony Pellegrinuzzi</v>
      </c>
      <c r="C116" s="105" t="str">
        <f>'Ordre de passage'!H17</f>
        <v>Joëlle Gauthier-Drapeau</v>
      </c>
      <c r="D116" s="101"/>
      <c r="E116" s="116">
        <v>8.6631944444444441E-4</v>
      </c>
      <c r="F116" s="116">
        <v>8.6863425925925942E-4</v>
      </c>
      <c r="G116" s="36">
        <f t="shared" si="6"/>
        <v>8.6747685185185192E-4</v>
      </c>
      <c r="H116" s="28"/>
      <c r="I116" s="239">
        <f t="shared" si="7"/>
        <v>17</v>
      </c>
      <c r="J116" s="38">
        <f>IF(G116="DQ",0,IF(G116="","0,00%",IF(G116="DNF","0,00%",LOOKUP(I116,Valeurs!$A$4:$A$43,Valeurs!$C$4:$C$43))))</f>
        <v>0</v>
      </c>
      <c r="K116" s="39">
        <f>IF(G116="DQ","0",IF(G116="","",IF(G116="DNF","0",LOOKUP(I116,Valeurs!$A$4:'Valeurs'!$A$43,Valeurs!$B$4:'Valeurs'!$B$43))))</f>
        <v>0</v>
      </c>
    </row>
    <row r="117" spans="1:11" ht="13.5" thickBot="1" x14ac:dyDescent="0.25">
      <c r="A117" s="96" t="str">
        <f>'Ordre de passage'!F18</f>
        <v>CAEM</v>
      </c>
      <c r="B117" s="87" t="str">
        <f>'Ordre de passage'!G18</f>
        <v xml:space="preserve">Blanche Dea </v>
      </c>
      <c r="C117" s="105" t="str">
        <f>'Ordre de passage'!H18</f>
        <v>Audrey Desroches</v>
      </c>
      <c r="D117" s="101"/>
      <c r="E117" s="167">
        <v>8.0694444444444433E-4</v>
      </c>
      <c r="F117" s="167">
        <v>7.9999999999999993E-4</v>
      </c>
      <c r="G117" s="36">
        <f t="shared" si="6"/>
        <v>8.0347222222222213E-4</v>
      </c>
      <c r="H117" s="169"/>
      <c r="I117" s="239">
        <f t="shared" si="7"/>
        <v>8</v>
      </c>
      <c r="J117" s="38">
        <f>IF(G117="DQ",0,IF(G117="","0,00%",IF(G117="DNF","0,00%",LOOKUP(I117,Valeurs!$A$4:$A$43,Valeurs!$C$4:$C$43))))</f>
        <v>2.5000000000000001E-2</v>
      </c>
      <c r="K117" s="39">
        <f>IF(G117="DQ","0",IF(G117="","",IF(G117="DNF","0",LOOKUP(I117,Valeurs!$A$4:'Valeurs'!$A$43,Valeurs!$B$4:'Valeurs'!$B$43))))</f>
        <v>10</v>
      </c>
    </row>
    <row r="118" spans="1:11" ht="13.5" thickBot="1" x14ac:dyDescent="0.25">
      <c r="A118" s="96" t="str">
        <f>'Ordre de passage'!F19</f>
        <v>CAEM</v>
      </c>
      <c r="B118" s="87" t="str">
        <f>'Ordre de passage'!G19</f>
        <v xml:space="preserve">Zine Eddine Bebouchi </v>
      </c>
      <c r="C118" s="105" t="str">
        <f>'Ordre de passage'!H19</f>
        <v>Sid Gasmi</v>
      </c>
      <c r="D118" s="101"/>
      <c r="E118" s="167">
        <v>1.0144675925925926E-3</v>
      </c>
      <c r="F118" s="167">
        <v>1.0232638888888889E-3</v>
      </c>
      <c r="G118" s="36">
        <f t="shared" si="6"/>
        <v>1.0188657407407408E-3</v>
      </c>
      <c r="H118" s="169"/>
      <c r="I118" s="239">
        <f t="shared" si="7"/>
        <v>20</v>
      </c>
      <c r="J118" s="38">
        <f>IF(G118="DQ",0,IF(G118="","0,00%",IF(G118="DNF","0,00%",LOOKUP(I118,Valeurs!$A$4:$A$43,Valeurs!$C$4:$C$43))))</f>
        <v>0</v>
      </c>
      <c r="K118" s="39">
        <f>IF(G118="DQ","0",IF(G118="","",IF(G118="DNF","0",LOOKUP(I118,Valeurs!$A$4:'Valeurs'!$A$43,Valeurs!$B$4:'Valeurs'!$B$43))))</f>
        <v>0</v>
      </c>
    </row>
    <row r="119" spans="1:11" ht="13.5" thickBot="1" x14ac:dyDescent="0.25">
      <c r="A119" s="96" t="str">
        <f>'Ordre de passage'!F20</f>
        <v>CAEM</v>
      </c>
      <c r="B119" s="87" t="str">
        <f>'Ordre de passage'!G20</f>
        <v xml:space="preserve">Yseult Vincent </v>
      </c>
      <c r="C119" s="105" t="str">
        <f>'Ordre de passage'!H20</f>
        <v>Emma Lajeunesse</v>
      </c>
      <c r="D119" s="236"/>
      <c r="E119" s="237">
        <v>1.0144675925925926E-3</v>
      </c>
      <c r="F119" s="237">
        <v>1.0123842592592593E-3</v>
      </c>
      <c r="G119" s="168">
        <f t="shared" si="6"/>
        <v>1.0134259259259259E-3</v>
      </c>
      <c r="H119" s="169"/>
      <c r="I119" s="239">
        <f t="shared" si="7"/>
        <v>19</v>
      </c>
      <c r="J119" s="38">
        <f>IF(G119="DQ",0,IF(G119="","0,00%",IF(G119="DNF","0,00%",LOOKUP(I119,Valeurs!$A$4:$A$43,Valeurs!$C$4:$C$43))))</f>
        <v>0</v>
      </c>
      <c r="K119" s="238">
        <f>IF(G119="DQ","0",IF(G119="","",IF(G119="DNF","0",LOOKUP(I119,Valeurs!$A$4:'Valeurs'!$A$43,Valeurs!$B$4:'Valeurs'!$B$43))))</f>
        <v>0</v>
      </c>
    </row>
    <row r="120" spans="1:11" ht="13.5" thickBot="1" x14ac:dyDescent="0.25">
      <c r="A120" s="96" t="str">
        <f>'Ordre de passage'!F21</f>
        <v>CSRN</v>
      </c>
      <c r="B120" s="87" t="str">
        <f>'Ordre de passage'!G21</f>
        <v xml:space="preserve">Eugénie Tétreault </v>
      </c>
      <c r="C120" s="105" t="str">
        <f>'Ordre de passage'!H21</f>
        <v>Thomas Martin</v>
      </c>
      <c r="D120" s="101"/>
      <c r="E120" s="115">
        <v>6.2060185185185178E-4</v>
      </c>
      <c r="F120" s="115">
        <v>6.2025462962962967E-4</v>
      </c>
      <c r="G120" s="36">
        <f t="shared" ref="G120:G132" si="8">IF(E120="DQ","DQ",IF(E120="DNF","DNF",IF(F120="DNF","DNF",IF(E120="","",IF(F120="DQ","DQ",IF(F120="","",AVERAGE(E120:F120)))))))</f>
        <v>6.2042824074074073E-4</v>
      </c>
      <c r="H120" s="28"/>
      <c r="I120" s="239">
        <f t="shared" si="7"/>
        <v>2</v>
      </c>
      <c r="J120" s="38">
        <f>IF(G120="DQ",0,IF(G120="","0,00%",IF(G120="DNF","0,00%",LOOKUP(I120,Valeurs!$A$4:$A$43,Valeurs!$C$4:$C$43))))</f>
        <v>4.5000000000000005E-2</v>
      </c>
      <c r="K120" s="230">
        <f>IF(G120="DQ","0",IF(G120="","",IF(G120="DNF","0",LOOKUP(I120,Valeurs!$A$4:'Valeurs'!$A$43,Valeurs!$B$4:'Valeurs'!$B$43))))</f>
        <v>18</v>
      </c>
    </row>
    <row r="121" spans="1:11" ht="13.5" thickBot="1" x14ac:dyDescent="0.25">
      <c r="A121" s="96" t="str">
        <f>'Ordre de passage'!F22</f>
        <v>CSRN</v>
      </c>
      <c r="B121" s="87" t="str">
        <f>'Ordre de passage'!G22</f>
        <v>Gabriel Jaillet</v>
      </c>
      <c r="C121" s="105" t="str">
        <f>'Ordre de passage'!H22</f>
        <v xml:space="preserve">Maxime Laurence </v>
      </c>
      <c r="D121" s="101"/>
      <c r="E121" s="115">
        <v>8.0798611111111099E-4</v>
      </c>
      <c r="F121" s="115">
        <v>8.0543981481481482E-4</v>
      </c>
      <c r="G121" s="36">
        <f t="shared" si="8"/>
        <v>8.0671296296296285E-4</v>
      </c>
      <c r="H121" s="28"/>
      <c r="I121" s="239">
        <f t="shared" si="7"/>
        <v>9</v>
      </c>
      <c r="J121" s="38">
        <f>IF(G121="DQ",0,IF(G121="","0,00%",IF(G121="DNF","0,00%",LOOKUP(I121,Valeurs!$A$4:$A$43,Valeurs!$C$4:$C$43))))</f>
        <v>2.0000000000000004E-2</v>
      </c>
      <c r="K121" s="230">
        <f>IF(G121="DQ","0",IF(G121="","",IF(G121="DNF","0",LOOKUP(I121,Valeurs!$A$4:'Valeurs'!$A$43,Valeurs!$B$4:'Valeurs'!$B$43))))</f>
        <v>8</v>
      </c>
    </row>
    <row r="122" spans="1:11" ht="13.5" thickBot="1" x14ac:dyDescent="0.25">
      <c r="A122" s="96" t="str">
        <f>'Ordre de passage'!F23</f>
        <v>CSRN</v>
      </c>
      <c r="B122" s="87" t="str">
        <f>'Ordre de passage'!G23</f>
        <v xml:space="preserve">Jonathan St-Roch </v>
      </c>
      <c r="C122" s="105" t="str">
        <f>'Ordre de passage'!H23</f>
        <v xml:space="preserve">Malik Romdhani </v>
      </c>
      <c r="D122" s="101"/>
      <c r="E122" s="115">
        <v>5.3090277777777782E-4</v>
      </c>
      <c r="F122" s="115">
        <v>5.3530092592592594E-4</v>
      </c>
      <c r="G122" s="36">
        <f t="shared" si="8"/>
        <v>5.3310185185185188E-4</v>
      </c>
      <c r="H122" s="28"/>
      <c r="I122" s="239">
        <f t="shared" si="7"/>
        <v>1</v>
      </c>
      <c r="J122" s="38">
        <f>IF(G122="DQ",0,IF(G122="","0,00%",IF(G122="DNF","0,00%",LOOKUP(I122,Valeurs!$A$4:$A$43,Valeurs!$C$4:$C$43))))</f>
        <v>0.05</v>
      </c>
      <c r="K122" s="230">
        <f>IF(G122="DQ","0",IF(G122="","",IF(G122="DNF","0",LOOKUP(I122,Valeurs!$A$4:'Valeurs'!$A$43,Valeurs!$B$4:'Valeurs'!$B$43))))</f>
        <v>20</v>
      </c>
    </row>
    <row r="123" spans="1:11" ht="13.5" thickBot="1" x14ac:dyDescent="0.25">
      <c r="A123" s="96" t="str">
        <f>'Ordre de passage'!F24</f>
        <v>CSRN</v>
      </c>
      <c r="B123" s="87" t="str">
        <f>'Ordre de passage'!G24</f>
        <v>Audray Descoteaux</v>
      </c>
      <c r="C123" s="105" t="str">
        <f>'Ordre de passage'!H24</f>
        <v>Andrée Dolan</v>
      </c>
      <c r="D123" s="101"/>
      <c r="E123" s="115">
        <v>8.5752314814814816E-4</v>
      </c>
      <c r="F123" s="115">
        <v>8.5729166666666668E-4</v>
      </c>
      <c r="G123" s="36">
        <f t="shared" si="8"/>
        <v>8.5740740740740742E-4</v>
      </c>
      <c r="H123" s="28"/>
      <c r="I123" s="239">
        <f t="shared" si="7"/>
        <v>15</v>
      </c>
      <c r="J123" s="38">
        <f>IF(G123="DQ",0,IF(G123="","0,00%",IF(G123="DNF","0,00%",LOOKUP(I123,Valeurs!$A$4:$A$43,Valeurs!$C$4:$C$43))))</f>
        <v>5.000000000000001E-3</v>
      </c>
      <c r="K123" s="230">
        <f>IF(G123="DQ","0",IF(G123="","",IF(G123="DNF","0",LOOKUP(I123,Valeurs!$A$4:'Valeurs'!$A$43,Valeurs!$B$4:'Valeurs'!$B$43))))</f>
        <v>2</v>
      </c>
    </row>
    <row r="124" spans="1:11" ht="13.5" thickBot="1" x14ac:dyDescent="0.25">
      <c r="A124" s="96" t="str">
        <f>'Ordre de passage'!F25</f>
        <v>CAM</v>
      </c>
      <c r="B124" s="87" t="str">
        <f>'Ordre de passage'!G25</f>
        <v>Édouard Laplante</v>
      </c>
      <c r="C124" s="105" t="str">
        <f>'Ordre de passage'!H25</f>
        <v>Élie Janssen</v>
      </c>
      <c r="D124" s="101"/>
      <c r="E124" s="115">
        <v>8.3009259259259267E-4</v>
      </c>
      <c r="F124" s="115">
        <v>8.2928240740740738E-4</v>
      </c>
      <c r="G124" s="36">
        <f t="shared" si="8"/>
        <v>8.2968750000000002E-4</v>
      </c>
      <c r="H124" s="28"/>
      <c r="I124" s="239">
        <f t="shared" si="7"/>
        <v>12</v>
      </c>
      <c r="J124" s="38">
        <f>IF(G124="DQ",0,IF(G124="","0,00%",IF(G124="DNF","0,00%",LOOKUP(I124,Valeurs!$A$4:$A$43,Valeurs!$C$4:$C$43))))</f>
        <v>1.2500000000000001E-2</v>
      </c>
      <c r="K124" s="230">
        <f>IF(G124="DQ","0",IF(G124="","",IF(G124="DNF","0",LOOKUP(I124,Valeurs!$A$4:'Valeurs'!$A$43,Valeurs!$B$4:'Valeurs'!$B$43))))</f>
        <v>5</v>
      </c>
    </row>
    <row r="125" spans="1:11" ht="13.5" thickBot="1" x14ac:dyDescent="0.25">
      <c r="A125" s="96" t="str">
        <f>'Ordre de passage'!F26</f>
        <v>SSSL</v>
      </c>
      <c r="B125" s="87" t="str">
        <f>'Ordre de passage'!G26</f>
        <v xml:space="preserve">Sybel Roy </v>
      </c>
      <c r="C125" s="105" t="str">
        <f>'Ordre de passage'!H26</f>
        <v>Paula Loaiza</v>
      </c>
      <c r="D125" s="101"/>
      <c r="E125" s="115">
        <v>7.5671296296296294E-4</v>
      </c>
      <c r="F125" s="115">
        <v>7.5011574074074076E-4</v>
      </c>
      <c r="G125" s="36">
        <f t="shared" si="8"/>
        <v>7.534143518518519E-4</v>
      </c>
      <c r="H125" s="28"/>
      <c r="I125" s="239">
        <f t="shared" si="7"/>
        <v>7</v>
      </c>
      <c r="J125" s="38">
        <f>IF(G125="DQ",0,IF(G125="","0,00%",IF(G125="DNF","0,00%",LOOKUP(I125,Valeurs!$A$4:$A$43,Valeurs!$C$4:$C$43))))</f>
        <v>2.7500000000000004E-2</v>
      </c>
      <c r="K125" s="230">
        <f>IF(G125="DQ","0",IF(G125="","",IF(G125="DNF","0",LOOKUP(I125,Valeurs!$A$4:'Valeurs'!$A$43,Valeurs!$B$4:'Valeurs'!$B$43))))</f>
        <v>11</v>
      </c>
    </row>
    <row r="126" spans="1:11" ht="13.5" thickBot="1" x14ac:dyDescent="0.25">
      <c r="A126" s="96">
        <f>'Ordre de passage'!F27</f>
        <v>0</v>
      </c>
      <c r="B126" s="87">
        <f>'Ordre de passage'!G27</f>
        <v>0</v>
      </c>
      <c r="C126" s="105">
        <f>'Ordre de passage'!H27</f>
        <v>0</v>
      </c>
      <c r="D126" s="101"/>
      <c r="E126" s="115"/>
      <c r="F126" s="115"/>
      <c r="G126" s="36" t="str">
        <f t="shared" si="8"/>
        <v/>
      </c>
      <c r="H126" s="28"/>
      <c r="I126" s="239" t="str">
        <f t="shared" si="7"/>
        <v/>
      </c>
      <c r="J126" s="38" t="str">
        <f>IF(G126="DQ",0,IF(G126="","0,00%",IF(G126="DNF","0,00%",LOOKUP(I126,Valeurs!$A$4:$A$43,Valeurs!$C$4:$C$43))))</f>
        <v>0,00%</v>
      </c>
      <c r="K126" s="230" t="str">
        <f>IF(G126="DQ","0",IF(G126="","",IF(G126="DNF","0",LOOKUP(I126,Valeurs!$A$4:'Valeurs'!$A$43,Valeurs!$B$4:'Valeurs'!$B$43))))</f>
        <v/>
      </c>
    </row>
    <row r="127" spans="1:11" ht="13.5" thickBot="1" x14ac:dyDescent="0.25">
      <c r="A127" s="96">
        <f>'Ordre de passage'!F28</f>
        <v>0</v>
      </c>
      <c r="B127" s="87">
        <f>'Ordre de passage'!G28</f>
        <v>0</v>
      </c>
      <c r="C127" s="105">
        <f>'Ordre de passage'!H28</f>
        <v>0</v>
      </c>
      <c r="D127" s="101"/>
      <c r="E127" s="115"/>
      <c r="F127" s="115"/>
      <c r="G127" s="36" t="str">
        <f t="shared" si="8"/>
        <v/>
      </c>
      <c r="H127" s="28"/>
      <c r="I127" s="239" t="str">
        <f t="shared" si="7"/>
        <v/>
      </c>
      <c r="J127" s="38" t="str">
        <f>IF(G127="DQ",0,IF(G127="","0,00%",IF(G127="DNF","0,00%",LOOKUP(I127,Valeurs!$A$4:$A$43,Valeurs!$C$4:$C$43))))</f>
        <v>0,00%</v>
      </c>
      <c r="K127" s="230" t="str">
        <f>IF(G127="DQ","0",IF(G127="","",IF(G127="DNF","0",LOOKUP(I127,Valeurs!$A$4:'Valeurs'!$A$43,Valeurs!$B$4:'Valeurs'!$B$43))))</f>
        <v/>
      </c>
    </row>
    <row r="128" spans="1:11" ht="13.5" thickBot="1" x14ac:dyDescent="0.25">
      <c r="A128" s="96">
        <f>'Ordre de passage'!F29</f>
        <v>0</v>
      </c>
      <c r="B128" s="87">
        <f>'Ordre de passage'!G29</f>
        <v>0</v>
      </c>
      <c r="C128" s="105">
        <f>'Ordre de passage'!H29</f>
        <v>0</v>
      </c>
      <c r="D128" s="101"/>
      <c r="E128" s="115"/>
      <c r="F128" s="115"/>
      <c r="G128" s="36" t="str">
        <f t="shared" si="8"/>
        <v/>
      </c>
      <c r="H128" s="28"/>
      <c r="I128" s="239" t="str">
        <f t="shared" si="7"/>
        <v/>
      </c>
      <c r="J128" s="38" t="str">
        <f>IF(G128="DQ",0,IF(G128="","0,00%",IF(G128="DNF","0,00%",LOOKUP(I128,Valeurs!$A$4:$A$43,Valeurs!$C$4:$C$43))))</f>
        <v>0,00%</v>
      </c>
      <c r="K128" s="230" t="str">
        <f>IF(G128="DQ","0",IF(G128="","",IF(G128="DNF","0",LOOKUP(I128,Valeurs!$A$4:'Valeurs'!$A$43,Valeurs!$B$4:'Valeurs'!$B$43))))</f>
        <v/>
      </c>
    </row>
    <row r="129" spans="1:29" ht="13.5" thickBot="1" x14ac:dyDescent="0.25">
      <c r="A129" s="96">
        <f>'Ordre de passage'!F30</f>
        <v>0</v>
      </c>
      <c r="B129" s="87">
        <f>'Ordre de passage'!G30</f>
        <v>0</v>
      </c>
      <c r="C129" s="105">
        <f>'Ordre de passage'!H30</f>
        <v>0</v>
      </c>
      <c r="D129" s="101"/>
      <c r="E129" s="115"/>
      <c r="F129" s="115"/>
      <c r="G129" s="36" t="str">
        <f t="shared" si="8"/>
        <v/>
      </c>
      <c r="H129" s="28"/>
      <c r="I129" s="239" t="str">
        <f t="shared" si="7"/>
        <v/>
      </c>
      <c r="J129" s="38" t="str">
        <f>IF(G129="DQ",0,IF(G129="","0,00%",IF(G129="DNF","0,00%",LOOKUP(I129,Valeurs!$A$4:$A$43,Valeurs!$C$4:$C$43))))</f>
        <v>0,00%</v>
      </c>
      <c r="K129" s="230" t="str">
        <f>IF(G129="DQ","0",IF(G129="","",IF(G129="DNF","0",LOOKUP(I129,Valeurs!$A$4:'Valeurs'!$A$43,Valeurs!$B$4:'Valeurs'!$B$43))))</f>
        <v/>
      </c>
    </row>
    <row r="130" spans="1:29" ht="13.5" thickBot="1" x14ac:dyDescent="0.25">
      <c r="A130" s="96">
        <f>'Ordre de passage'!F31</f>
        <v>0</v>
      </c>
      <c r="B130" s="87">
        <f>'Ordre de passage'!G31</f>
        <v>0</v>
      </c>
      <c r="C130" s="105">
        <f>'Ordre de passage'!H31</f>
        <v>0</v>
      </c>
      <c r="D130" s="101"/>
      <c r="E130" s="115"/>
      <c r="F130" s="115"/>
      <c r="G130" s="36" t="str">
        <f t="shared" si="8"/>
        <v/>
      </c>
      <c r="H130" s="28"/>
      <c r="I130" s="239" t="str">
        <f t="shared" si="7"/>
        <v/>
      </c>
      <c r="J130" s="38" t="str">
        <f>IF(G130="DQ",0,IF(G130="","0,00%",IF(G130="DNF","0,00%",LOOKUP(I130,Valeurs!$A$4:$A$43,Valeurs!$C$4:$C$43))))</f>
        <v>0,00%</v>
      </c>
      <c r="K130" s="230" t="str">
        <f>IF(G130="DQ","0",IF(G130="","",IF(G130="DNF","0",LOOKUP(I130,Valeurs!$A$4:'Valeurs'!$A$43,Valeurs!$B$4:'Valeurs'!$B$43))))</f>
        <v/>
      </c>
    </row>
    <row r="131" spans="1:29" ht="13.5" thickBot="1" x14ac:dyDescent="0.25">
      <c r="A131" s="96">
        <f>'Ordre de passage'!F32</f>
        <v>0</v>
      </c>
      <c r="B131" s="87">
        <f>'Ordre de passage'!G32</f>
        <v>0</v>
      </c>
      <c r="C131" s="105">
        <f>'Ordre de passage'!H32</f>
        <v>0</v>
      </c>
      <c r="D131" s="101"/>
      <c r="E131" s="115"/>
      <c r="F131" s="115"/>
      <c r="G131" s="36" t="str">
        <f t="shared" si="8"/>
        <v/>
      </c>
      <c r="H131" s="28"/>
      <c r="I131" s="239" t="str">
        <f t="shared" si="7"/>
        <v/>
      </c>
      <c r="J131" s="38" t="str">
        <f>IF(G131="DQ",0,IF(G131="","0,00%",IF(G131="DNF","0,00%",LOOKUP(I131,Valeurs!$A$4:$A$43,Valeurs!$C$4:$C$43))))</f>
        <v>0,00%</v>
      </c>
      <c r="K131" s="230" t="str">
        <f>IF(G131="DQ","0",IF(G131="","",IF(G131="DNF","0",LOOKUP(I131,Valeurs!$A$4:'Valeurs'!$A$43,Valeurs!$B$4:'Valeurs'!$B$43))))</f>
        <v/>
      </c>
    </row>
    <row r="132" spans="1:29" ht="13.5" thickBot="1" x14ac:dyDescent="0.25">
      <c r="A132" s="96">
        <f>'Ordre de passage'!F33</f>
        <v>0</v>
      </c>
      <c r="B132" s="87">
        <f>'Ordre de passage'!G33</f>
        <v>0</v>
      </c>
      <c r="C132" s="105">
        <f>'Ordre de passage'!H33</f>
        <v>0</v>
      </c>
      <c r="D132" s="139"/>
      <c r="E132" s="117"/>
      <c r="F132" s="117"/>
      <c r="G132" s="43" t="str">
        <f t="shared" si="8"/>
        <v/>
      </c>
      <c r="H132" s="30"/>
      <c r="I132" s="119" t="str">
        <f t="shared" si="7"/>
        <v/>
      </c>
      <c r="J132" s="41" t="str">
        <f>IF(G132="DQ",0,IF(G132="","0,00%",IF(G132="DNF","0,00%",LOOKUP(I132,Valeurs!$A$4:$A$43,Valeurs!$C$4:$C$43))))</f>
        <v>0,00%</v>
      </c>
      <c r="K132" s="118" t="str">
        <f>IF(G132="DQ","0",IF(G132="","",IF(G132="DNF","0",LOOKUP(I132,Valeurs!$A$4:'Valeurs'!$A$43,Valeurs!$B$4:'Valeurs'!$B$43))))</f>
        <v/>
      </c>
    </row>
    <row r="133" spans="1:29" ht="13.5" thickBot="1" x14ac:dyDescent="0.25"/>
    <row r="134" spans="1:29" ht="18" x14ac:dyDescent="0.25">
      <c r="A134" s="469" t="s">
        <v>107</v>
      </c>
      <c r="B134" s="470"/>
      <c r="C134" s="470"/>
      <c r="D134" s="470"/>
      <c r="E134" s="470"/>
      <c r="F134" s="470"/>
      <c r="G134" s="470"/>
      <c r="H134" s="470"/>
      <c r="I134" s="470"/>
      <c r="J134" s="470"/>
      <c r="K134" s="470"/>
      <c r="L134" s="470"/>
      <c r="M134" s="470"/>
      <c r="N134" s="470"/>
      <c r="O134" s="470"/>
      <c r="P134" s="470"/>
      <c r="Q134" s="470"/>
      <c r="R134" s="470"/>
      <c r="S134" s="470"/>
      <c r="T134" s="470"/>
      <c r="U134" s="470"/>
      <c r="V134" s="470"/>
      <c r="W134" s="470"/>
      <c r="X134" s="470"/>
      <c r="Y134" s="470"/>
      <c r="Z134" s="470"/>
      <c r="AA134" s="470"/>
      <c r="AB134" s="470"/>
      <c r="AC134" s="471"/>
    </row>
    <row r="135" spans="1:29" ht="27" thickBot="1" x14ac:dyDescent="0.25">
      <c r="A135" s="472" t="s">
        <v>25</v>
      </c>
      <c r="B135" s="473"/>
      <c r="C135" s="473"/>
      <c r="D135" s="473"/>
      <c r="E135" s="473"/>
      <c r="F135" s="473"/>
      <c r="G135" s="473"/>
      <c r="H135" s="473"/>
      <c r="I135" s="473"/>
      <c r="J135" s="473"/>
      <c r="K135" s="473"/>
      <c r="L135" s="473"/>
      <c r="M135" s="473"/>
      <c r="N135" s="473"/>
      <c r="O135" s="473"/>
      <c r="P135" s="473"/>
      <c r="Q135" s="473"/>
      <c r="R135" s="473"/>
      <c r="S135" s="473"/>
      <c r="T135" s="473"/>
      <c r="U135" s="473"/>
      <c r="V135" s="473"/>
      <c r="W135" s="473"/>
      <c r="X135" s="473"/>
      <c r="Y135" s="473"/>
      <c r="Z135" s="473"/>
      <c r="AA135" s="473"/>
      <c r="AB135" s="473"/>
      <c r="AC135" s="474"/>
    </row>
    <row r="136" spans="1:29" ht="16.5" thickBot="1" x14ac:dyDescent="0.25">
      <c r="A136" s="537" t="s">
        <v>18</v>
      </c>
      <c r="B136" s="524" t="s">
        <v>31</v>
      </c>
      <c r="C136" s="525"/>
      <c r="D136" s="148"/>
      <c r="E136" s="465" t="s">
        <v>5</v>
      </c>
      <c r="F136" s="465" t="s">
        <v>15</v>
      </c>
      <c r="G136" s="465" t="s">
        <v>1</v>
      </c>
      <c r="H136" s="467"/>
      <c r="I136" s="379" t="s">
        <v>0</v>
      </c>
      <c r="J136" s="502" t="s">
        <v>126</v>
      </c>
      <c r="K136" s="502"/>
      <c r="L136" s="502" t="s">
        <v>124</v>
      </c>
      <c r="M136" s="502"/>
      <c r="N136" s="502" t="s">
        <v>85</v>
      </c>
      <c r="O136" s="502"/>
      <c r="P136" s="502" t="s">
        <v>87</v>
      </c>
      <c r="Q136" s="502"/>
      <c r="R136" s="502" t="s">
        <v>125</v>
      </c>
      <c r="S136" s="502"/>
      <c r="T136" s="502" t="s">
        <v>114</v>
      </c>
      <c r="U136" s="502"/>
      <c r="V136" s="464"/>
      <c r="W136" s="464"/>
      <c r="X136" s="464"/>
      <c r="Y136" s="464"/>
      <c r="Z136" s="464"/>
      <c r="AA136" s="464"/>
      <c r="AB136" s="457"/>
      <c r="AC136" s="457"/>
    </row>
    <row r="137" spans="1:29" ht="13.5" thickBot="1" x14ac:dyDescent="0.25">
      <c r="A137" s="538"/>
      <c r="B137" s="526"/>
      <c r="C137" s="527"/>
      <c r="D137" s="149"/>
      <c r="E137" s="466"/>
      <c r="F137" s="466"/>
      <c r="G137" s="466"/>
      <c r="H137" s="539"/>
      <c r="I137" s="379">
        <f>SUM(J137,L137,N137,P137,AB137,R137,T137,Z137,V137,X137)</f>
        <v>439.5</v>
      </c>
      <c r="J137" s="125">
        <v>87.5</v>
      </c>
      <c r="K137" s="392" t="s">
        <v>5</v>
      </c>
      <c r="L137" s="125">
        <v>87.5</v>
      </c>
      <c r="M137" s="392" t="s">
        <v>5</v>
      </c>
      <c r="N137" s="125">
        <v>72</v>
      </c>
      <c r="O137" s="392" t="s">
        <v>5</v>
      </c>
      <c r="P137" s="125">
        <v>52.5</v>
      </c>
      <c r="Q137" s="392" t="s">
        <v>5</v>
      </c>
      <c r="R137" s="125">
        <v>40</v>
      </c>
      <c r="S137" s="392" t="s">
        <v>5</v>
      </c>
      <c r="T137" s="125">
        <v>100</v>
      </c>
      <c r="U137" s="392" t="s">
        <v>5</v>
      </c>
      <c r="V137" s="365">
        <v>0</v>
      </c>
      <c r="W137" s="386" t="s">
        <v>5</v>
      </c>
      <c r="X137" s="365">
        <v>0</v>
      </c>
      <c r="Y137" s="386" t="s">
        <v>5</v>
      </c>
      <c r="Z137" s="365">
        <v>0</v>
      </c>
      <c r="AA137" s="386" t="s">
        <v>5</v>
      </c>
      <c r="AB137" s="365">
        <v>0</v>
      </c>
      <c r="AC137" s="386" t="s">
        <v>5</v>
      </c>
    </row>
    <row r="138" spans="1:29" ht="13.5" thickBot="1" x14ac:dyDescent="0.25">
      <c r="A138" s="176" t="str">
        <f>'Ordre de passage'!F4</f>
        <v>O'méga</v>
      </c>
      <c r="B138" s="177" t="str">
        <f>'Ordre de passage'!G4</f>
        <v xml:space="preserve">Annabelle Duquet </v>
      </c>
      <c r="C138" s="178" t="str">
        <f>'Ordre de passage'!H4</f>
        <v xml:space="preserve">Tiffany Turgeon </v>
      </c>
      <c r="D138" s="35"/>
      <c r="E138" s="95">
        <f>IF(I138="","",RANK(I138,$I$138:$I$167))</f>
        <v>14</v>
      </c>
      <c r="F138" s="55">
        <f>IF(I138="","",LOOKUP(E138,Valeurs!$D$4:'Valeurs'!$D$43,Valeurs!$E$4:'Valeurs'!$E$43))</f>
        <v>3</v>
      </c>
      <c r="G138" s="56">
        <f>IF(E138="","0,00%",LOOKUP(E138,Valeurs!$D$4:$D$43,Valeurs!$F$4:$F$43))</f>
        <v>0.03</v>
      </c>
      <c r="H138" s="142"/>
      <c r="I138" s="252">
        <f>IF(J138="","",SUM(J138,L138,N138,P138,Z138,AB138,R138,T138,V138,X138))</f>
        <v>295.5</v>
      </c>
      <c r="J138" s="126">
        <v>49</v>
      </c>
      <c r="K138" s="91">
        <f>IF(J138="","",RANK(J138,$J$138:$J$167))</f>
        <v>21</v>
      </c>
      <c r="L138" s="126">
        <v>71.75</v>
      </c>
      <c r="M138" s="91">
        <f>IF(L138="","",RANK(L138,$L$138:$L$167))</f>
        <v>15</v>
      </c>
      <c r="N138" s="126">
        <v>51</v>
      </c>
      <c r="O138" s="91">
        <f>IF(N138="","",RANK(N138,$N$138:$N$167))</f>
        <v>13</v>
      </c>
      <c r="P138" s="126">
        <v>33.75</v>
      </c>
      <c r="Q138" s="91">
        <f>IF(P138="","",RANK(P138,$P$138:$P$167))</f>
        <v>16</v>
      </c>
      <c r="R138" s="126">
        <v>22</v>
      </c>
      <c r="S138" s="91">
        <f>IF(R138="","",RANK(R138,$R$138:$R$167))</f>
        <v>13</v>
      </c>
      <c r="T138" s="126">
        <v>68</v>
      </c>
      <c r="U138" s="91">
        <f>IF(T138="","",RANK(T138,$T$138:$T$167))</f>
        <v>13</v>
      </c>
      <c r="V138" s="367">
        <v>0</v>
      </c>
      <c r="W138" s="393">
        <f>IF(V138="","",RANK(V138,$V$138:$V$167))</f>
        <v>1</v>
      </c>
      <c r="X138" s="367">
        <v>0</v>
      </c>
      <c r="Y138" s="393">
        <f>IF(X138="","",RANK(X138,$X$138:$X$167))</f>
        <v>1</v>
      </c>
      <c r="Z138" s="367">
        <v>0</v>
      </c>
      <c r="AA138" s="393">
        <f>IF(Z138="","",RANK(Z138,$Z$138:$Z$167))</f>
        <v>1</v>
      </c>
      <c r="AB138" s="367">
        <v>0</v>
      </c>
      <c r="AC138" s="393">
        <f>IF(AB138="","",RANK(AB138,$AB$138:$AB$167))</f>
        <v>1</v>
      </c>
    </row>
    <row r="139" spans="1:29" ht="13.5" thickBot="1" x14ac:dyDescent="0.25">
      <c r="A139" s="176" t="str">
        <f>'Ordre de passage'!F5</f>
        <v>CSRAD</v>
      </c>
      <c r="B139" s="177" t="str">
        <f>'Ordre de passage'!G5</f>
        <v xml:space="preserve">Danika Ouellet </v>
      </c>
      <c r="C139" s="178" t="str">
        <f>'Ordre de passage'!H5</f>
        <v xml:space="preserve">Audréanne Lampron </v>
      </c>
      <c r="D139" s="35"/>
      <c r="E139" s="95">
        <f t="shared" ref="E139:E167" si="9">IF(I139="","",RANK(I139,$I$138:$I$167))</f>
        <v>23</v>
      </c>
      <c r="F139" s="55">
        <f>IF(I139="","",LOOKUP(E139,Valeurs!$D$4:'Valeurs'!$D$43,Valeurs!$E$4:'Valeurs'!$E$43))</f>
        <v>0</v>
      </c>
      <c r="G139" s="56">
        <f>IF(E139="","0,00%",LOOKUP(E139,Valeurs!$D$4:$D$43,Valeurs!$F$4:$F$43))</f>
        <v>0</v>
      </c>
      <c r="H139" s="142"/>
      <c r="I139" s="252">
        <f t="shared" ref="I139:I154" si="10">IF(J139="","",SUM(J139,L139,N139,P139,Z139,AB139,R139,T139,V139,X139))</f>
        <v>228.25</v>
      </c>
      <c r="J139" s="127">
        <v>56</v>
      </c>
      <c r="K139" s="92">
        <f t="shared" ref="K139:K167" si="11">IF(J139="","",RANK(J139,$J$138:$J$167))</f>
        <v>12</v>
      </c>
      <c r="L139" s="127">
        <v>38.5</v>
      </c>
      <c r="M139" s="92">
        <f t="shared" ref="M139:M167" si="12">IF(L139="","",RANK(L139,$L$138:$L$167))</f>
        <v>23</v>
      </c>
      <c r="N139" s="127">
        <v>31.5</v>
      </c>
      <c r="O139" s="92">
        <f t="shared" ref="O139:O167" si="13">IF(N139="","",RANK(N139,$N$138:$N$167))</f>
        <v>23</v>
      </c>
      <c r="P139" s="127">
        <v>36.25</v>
      </c>
      <c r="Q139" s="92">
        <f t="shared" ref="Q139:Q167" si="14">IF(P139="","",RANK(P139,$P$138:$P$167))</f>
        <v>11</v>
      </c>
      <c r="R139" s="127">
        <v>15</v>
      </c>
      <c r="S139" s="92">
        <f t="shared" ref="S139:S167" si="15">IF(R139="","",RANK(R139,$R$138:$R$167))</f>
        <v>18</v>
      </c>
      <c r="T139" s="127">
        <v>51</v>
      </c>
      <c r="U139" s="92">
        <f t="shared" ref="U139:U167" si="16">IF(T139="","",RANK(T139,$T$138:$T$167))</f>
        <v>23</v>
      </c>
      <c r="V139" s="370">
        <v>0</v>
      </c>
      <c r="W139" s="394">
        <f t="shared" ref="W139:W167" si="17">IF(V139="","",RANK(V139,$V$138:$V$167))</f>
        <v>1</v>
      </c>
      <c r="X139" s="370">
        <v>0</v>
      </c>
      <c r="Y139" s="394">
        <f t="shared" ref="Y139:Y167" si="18">IF(X139="","",RANK(X139,$X$138:$X$167))</f>
        <v>1</v>
      </c>
      <c r="Z139" s="370">
        <v>0</v>
      </c>
      <c r="AA139" s="394">
        <f t="shared" ref="AA139:AA167" si="19">IF(Z139="","",RANK(Z139,$Z$138:$Z$167))</f>
        <v>1</v>
      </c>
      <c r="AB139" s="370">
        <v>0</v>
      </c>
      <c r="AC139" s="394">
        <f t="shared" ref="AC139:AC167" si="20">IF(AB139="","",RANK(AB139,$AB$138:$AB$167))</f>
        <v>1</v>
      </c>
    </row>
    <row r="140" spans="1:29" ht="13.5" thickBot="1" x14ac:dyDescent="0.25">
      <c r="A140" s="176" t="str">
        <f>'Ordre de passage'!F6</f>
        <v>CSRAD</v>
      </c>
      <c r="B140" s="177" t="str">
        <f>'Ordre de passage'!G6</f>
        <v xml:space="preserve">Malory Boisclair </v>
      </c>
      <c r="C140" s="178" t="str">
        <f>'Ordre de passage'!H6</f>
        <v xml:space="preserve">Camélia Deshaies </v>
      </c>
      <c r="D140" s="35"/>
      <c r="E140" s="95">
        <f t="shared" si="9"/>
        <v>19</v>
      </c>
      <c r="F140" s="55">
        <f>IF(I140="","",LOOKUP(E140,Valeurs!$D$4:'Valeurs'!$D$43,Valeurs!$E$4:'Valeurs'!$E$43))</f>
        <v>0</v>
      </c>
      <c r="G140" s="56">
        <f>IF(E140="","0,00%",LOOKUP(E140,Valeurs!$D$4:$D$43,Valeurs!$F$4:$F$43))</f>
        <v>0</v>
      </c>
      <c r="H140" s="142"/>
      <c r="I140" s="252">
        <f t="shared" si="10"/>
        <v>284</v>
      </c>
      <c r="J140" s="127">
        <v>52.5</v>
      </c>
      <c r="K140" s="92">
        <f t="shared" si="11"/>
        <v>19</v>
      </c>
      <c r="L140" s="127">
        <v>64.75</v>
      </c>
      <c r="M140" s="92">
        <f t="shared" si="12"/>
        <v>19</v>
      </c>
      <c r="N140" s="127">
        <v>55.5</v>
      </c>
      <c r="O140" s="92">
        <f t="shared" si="13"/>
        <v>5</v>
      </c>
      <c r="P140" s="127">
        <v>41.25</v>
      </c>
      <c r="Q140" s="92">
        <f t="shared" si="14"/>
        <v>2</v>
      </c>
      <c r="R140" s="127">
        <v>5</v>
      </c>
      <c r="S140" s="92">
        <f t="shared" si="15"/>
        <v>20</v>
      </c>
      <c r="T140" s="127">
        <v>65</v>
      </c>
      <c r="U140" s="92">
        <f t="shared" si="16"/>
        <v>15</v>
      </c>
      <c r="V140" s="370">
        <v>0</v>
      </c>
      <c r="W140" s="394">
        <f t="shared" si="17"/>
        <v>1</v>
      </c>
      <c r="X140" s="370">
        <v>0</v>
      </c>
      <c r="Y140" s="394">
        <f t="shared" si="18"/>
        <v>1</v>
      </c>
      <c r="Z140" s="370">
        <v>0</v>
      </c>
      <c r="AA140" s="394">
        <f t="shared" si="19"/>
        <v>1</v>
      </c>
      <c r="AB140" s="370">
        <v>0</v>
      </c>
      <c r="AC140" s="394">
        <f t="shared" si="20"/>
        <v>1</v>
      </c>
    </row>
    <row r="141" spans="1:29" ht="13.5" thickBot="1" x14ac:dyDescent="0.25">
      <c r="A141" s="176" t="str">
        <f>'Ordre de passage'!F7</f>
        <v>CSRAD</v>
      </c>
      <c r="B141" s="177" t="str">
        <f>'Ordre de passage'!G7</f>
        <v xml:space="preserve">Sarah-Claude Lampron </v>
      </c>
      <c r="C141" s="178" t="str">
        <f>'Ordre de passage'!H7</f>
        <v xml:space="preserve">Lili-Rose Blanchette </v>
      </c>
      <c r="D141" s="35"/>
      <c r="E141" s="95">
        <f t="shared" si="9"/>
        <v>10</v>
      </c>
      <c r="F141" s="55">
        <f>IF(I141="","",LOOKUP(E141,Valeurs!$D$4:'Valeurs'!$D$43,Valeurs!$E$4:'Valeurs'!$E$43))</f>
        <v>7</v>
      </c>
      <c r="G141" s="56">
        <f>IF(E141="","0,00%",LOOKUP(E141,Valeurs!$D$4:$D$43,Valeurs!$F$4:$F$43))</f>
        <v>6.9999999999999993E-2</v>
      </c>
      <c r="H141" s="142"/>
      <c r="I141" s="252">
        <f t="shared" si="10"/>
        <v>317.75</v>
      </c>
      <c r="J141" s="127">
        <v>57.75</v>
      </c>
      <c r="K141" s="92">
        <f t="shared" si="11"/>
        <v>8</v>
      </c>
      <c r="L141" s="127">
        <v>78.75</v>
      </c>
      <c r="M141" s="92">
        <f t="shared" si="12"/>
        <v>9</v>
      </c>
      <c r="N141" s="127">
        <v>54</v>
      </c>
      <c r="O141" s="92">
        <f t="shared" si="13"/>
        <v>6</v>
      </c>
      <c r="P141" s="127">
        <v>36.25</v>
      </c>
      <c r="Q141" s="92">
        <f t="shared" si="14"/>
        <v>11</v>
      </c>
      <c r="R141" s="127">
        <v>18</v>
      </c>
      <c r="S141" s="92" t="s">
        <v>88</v>
      </c>
      <c r="T141" s="127">
        <v>73</v>
      </c>
      <c r="U141" s="92">
        <f t="shared" si="16"/>
        <v>6</v>
      </c>
      <c r="V141" s="370">
        <v>0</v>
      </c>
      <c r="W141" s="394">
        <f t="shared" si="17"/>
        <v>1</v>
      </c>
      <c r="X141" s="370">
        <v>0</v>
      </c>
      <c r="Y141" s="394">
        <f t="shared" si="18"/>
        <v>1</v>
      </c>
      <c r="Z141" s="370">
        <v>0</v>
      </c>
      <c r="AA141" s="394">
        <f t="shared" si="19"/>
        <v>1</v>
      </c>
      <c r="AB141" s="370">
        <v>0</v>
      </c>
      <c r="AC141" s="394">
        <f t="shared" si="20"/>
        <v>1</v>
      </c>
    </row>
    <row r="142" spans="1:29" ht="13.5" thickBot="1" x14ac:dyDescent="0.25">
      <c r="A142" s="176" t="str">
        <f>'Ordre de passage'!F8</f>
        <v>CSRAD</v>
      </c>
      <c r="B142" s="177" t="str">
        <f>'Ordre de passage'!G8</f>
        <v xml:space="preserve">Ariane Gilbert </v>
      </c>
      <c r="C142" s="178" t="str">
        <f>'Ordre de passage'!H8</f>
        <v xml:space="preserve">Alexandrine Laperrière </v>
      </c>
      <c r="D142" s="35"/>
      <c r="E142" s="95">
        <f t="shared" si="9"/>
        <v>12</v>
      </c>
      <c r="F142" s="55">
        <f>IF(I142="","",LOOKUP(E142,Valeurs!$D$4:'Valeurs'!$D$43,Valeurs!$E$4:'Valeurs'!$E$43))</f>
        <v>5</v>
      </c>
      <c r="G142" s="56">
        <f>IF(E142="","0,00%",LOOKUP(E142,Valeurs!$D$4:$D$43,Valeurs!$F$4:$F$43))</f>
        <v>0.05</v>
      </c>
      <c r="H142" s="142"/>
      <c r="I142" s="252">
        <f t="shared" si="10"/>
        <v>307.75</v>
      </c>
      <c r="J142" s="127">
        <v>56</v>
      </c>
      <c r="K142" s="92">
        <f t="shared" si="11"/>
        <v>12</v>
      </c>
      <c r="L142" s="127">
        <v>75.25</v>
      </c>
      <c r="M142" s="92">
        <f t="shared" si="12"/>
        <v>12</v>
      </c>
      <c r="N142" s="127">
        <v>46.5</v>
      </c>
      <c r="O142" s="92">
        <f t="shared" si="13"/>
        <v>21</v>
      </c>
      <c r="P142" s="127">
        <v>40</v>
      </c>
      <c r="Q142" s="92">
        <f t="shared" si="14"/>
        <v>6</v>
      </c>
      <c r="R142" s="127">
        <v>21</v>
      </c>
      <c r="S142" s="92">
        <f t="shared" si="15"/>
        <v>15</v>
      </c>
      <c r="T142" s="127">
        <v>69</v>
      </c>
      <c r="U142" s="92">
        <f t="shared" si="16"/>
        <v>11</v>
      </c>
      <c r="V142" s="370">
        <v>0</v>
      </c>
      <c r="W142" s="394">
        <f t="shared" si="17"/>
        <v>1</v>
      </c>
      <c r="X142" s="370">
        <v>0</v>
      </c>
      <c r="Y142" s="394">
        <f t="shared" si="18"/>
        <v>1</v>
      </c>
      <c r="Z142" s="370">
        <v>0</v>
      </c>
      <c r="AA142" s="394">
        <f t="shared" si="19"/>
        <v>1</v>
      </c>
      <c r="AB142" s="370">
        <v>0</v>
      </c>
      <c r="AC142" s="394">
        <f t="shared" si="20"/>
        <v>1</v>
      </c>
    </row>
    <row r="143" spans="1:29" ht="13.5" thickBot="1" x14ac:dyDescent="0.25">
      <c r="A143" s="176" t="str">
        <f>'Ordre de passage'!F9</f>
        <v>CSRAD</v>
      </c>
      <c r="B143" s="177" t="str">
        <f>'Ordre de passage'!G9</f>
        <v>Florence Melanson</v>
      </c>
      <c r="C143" s="178" t="str">
        <f>'Ordre de passage'!H9</f>
        <v>Joachim Audi</v>
      </c>
      <c r="D143" s="35"/>
      <c r="E143" s="95">
        <f t="shared" si="9"/>
        <v>13</v>
      </c>
      <c r="F143" s="55">
        <f>IF(I143="","",LOOKUP(E143,Valeurs!$D$4:'Valeurs'!$D$43,Valeurs!$E$4:'Valeurs'!$E$43))</f>
        <v>4</v>
      </c>
      <c r="G143" s="56">
        <f>IF(E143="","0,00%",LOOKUP(E143,Valeurs!$D$4:$D$43,Valeurs!$F$4:$F$43))</f>
        <v>4.0000000000000008E-2</v>
      </c>
      <c r="H143" s="142"/>
      <c r="I143" s="252">
        <f t="shared" si="10"/>
        <v>305.25</v>
      </c>
      <c r="J143" s="127">
        <v>64.75</v>
      </c>
      <c r="K143" s="92">
        <f t="shared" si="11"/>
        <v>3</v>
      </c>
      <c r="L143" s="127">
        <v>85.75</v>
      </c>
      <c r="M143" s="92">
        <f t="shared" si="12"/>
        <v>1</v>
      </c>
      <c r="N143" s="127">
        <v>52.5</v>
      </c>
      <c r="O143" s="92">
        <f t="shared" si="13"/>
        <v>10</v>
      </c>
      <c r="P143" s="127">
        <v>36.25</v>
      </c>
      <c r="Q143" s="92">
        <f t="shared" si="14"/>
        <v>11</v>
      </c>
      <c r="R143" s="127">
        <v>5</v>
      </c>
      <c r="S143" s="92">
        <f t="shared" si="15"/>
        <v>20</v>
      </c>
      <c r="T143" s="127">
        <v>61</v>
      </c>
      <c r="U143" s="92">
        <f t="shared" si="16"/>
        <v>18</v>
      </c>
      <c r="V143" s="370">
        <v>0</v>
      </c>
      <c r="W143" s="394">
        <f t="shared" si="17"/>
        <v>1</v>
      </c>
      <c r="X143" s="370">
        <v>0</v>
      </c>
      <c r="Y143" s="394">
        <f t="shared" si="18"/>
        <v>1</v>
      </c>
      <c r="Z143" s="370">
        <v>0</v>
      </c>
      <c r="AA143" s="394">
        <f t="shared" si="19"/>
        <v>1</v>
      </c>
      <c r="AB143" s="370">
        <v>0</v>
      </c>
      <c r="AC143" s="394">
        <f t="shared" si="20"/>
        <v>1</v>
      </c>
    </row>
    <row r="144" spans="1:29" ht="13.5" thickBot="1" x14ac:dyDescent="0.25">
      <c r="A144" s="176" t="str">
        <f>'Ordre de passage'!F10</f>
        <v>30Deux</v>
      </c>
      <c r="B144" s="177" t="str">
        <f>'Ordre de passage'!G10</f>
        <v xml:space="preserve">Ariane Trudel </v>
      </c>
      <c r="C144" s="178" t="str">
        <f>'Ordre de passage'!H10</f>
        <v>Vanessa Bélanger</v>
      </c>
      <c r="D144" s="35"/>
      <c r="E144" s="95">
        <f t="shared" si="9"/>
        <v>20</v>
      </c>
      <c r="F144" s="55">
        <f>IF(I144="","",LOOKUP(E144,Valeurs!$D$4:'Valeurs'!$D$43,Valeurs!$E$4:'Valeurs'!$E$43))</f>
        <v>0</v>
      </c>
      <c r="G144" s="56">
        <f>IF(E144="","0,00%",LOOKUP(E144,Valeurs!$D$4:$D$43,Valeurs!$F$4:$F$43))</f>
        <v>0</v>
      </c>
      <c r="H144" s="142"/>
      <c r="I144" s="252">
        <f t="shared" si="10"/>
        <v>283.25</v>
      </c>
      <c r="J144" s="127">
        <v>54.25</v>
      </c>
      <c r="K144" s="92">
        <f t="shared" si="11"/>
        <v>15</v>
      </c>
      <c r="L144" s="127">
        <v>57.75</v>
      </c>
      <c r="M144" s="92">
        <f t="shared" si="12"/>
        <v>22</v>
      </c>
      <c r="N144" s="127">
        <v>51</v>
      </c>
      <c r="O144" s="92">
        <f t="shared" si="13"/>
        <v>13</v>
      </c>
      <c r="P144" s="127">
        <v>31.25</v>
      </c>
      <c r="Q144" s="92">
        <f t="shared" si="14"/>
        <v>19</v>
      </c>
      <c r="R144" s="127">
        <v>24</v>
      </c>
      <c r="S144" s="92">
        <f t="shared" si="15"/>
        <v>11</v>
      </c>
      <c r="T144" s="127">
        <v>65</v>
      </c>
      <c r="U144" s="92">
        <f t="shared" si="16"/>
        <v>15</v>
      </c>
      <c r="V144" s="370">
        <v>0</v>
      </c>
      <c r="W144" s="394">
        <f t="shared" si="17"/>
        <v>1</v>
      </c>
      <c r="X144" s="370">
        <v>0</v>
      </c>
      <c r="Y144" s="394">
        <f t="shared" si="18"/>
        <v>1</v>
      </c>
      <c r="Z144" s="370">
        <v>0</v>
      </c>
      <c r="AA144" s="394">
        <f t="shared" si="19"/>
        <v>1</v>
      </c>
      <c r="AB144" s="370">
        <v>0</v>
      </c>
      <c r="AC144" s="394">
        <f t="shared" si="20"/>
        <v>1</v>
      </c>
    </row>
    <row r="145" spans="1:29" ht="13.5" thickBot="1" x14ac:dyDescent="0.25">
      <c r="A145" s="176" t="str">
        <f>'Ordre de passage'!F11</f>
        <v>30Deux</v>
      </c>
      <c r="B145" s="177" t="str">
        <f>'Ordre de passage'!G11</f>
        <v>Anne-Émilie Bell</v>
      </c>
      <c r="C145" s="178" t="str">
        <f>'Ordre de passage'!H11</f>
        <v xml:space="preserve">Hugo Drouin </v>
      </c>
      <c r="D145" s="35"/>
      <c r="E145" s="95">
        <f t="shared" si="9"/>
        <v>6</v>
      </c>
      <c r="F145" s="55">
        <f>IF(I145="","",LOOKUP(E145,Valeurs!$D$4:'Valeurs'!$D$43,Valeurs!$E$4:'Valeurs'!$E$43))</f>
        <v>12</v>
      </c>
      <c r="G145" s="56">
        <f>IF(E145="","0,00%",LOOKUP(E145,Valeurs!$D$4:$D$43,Valeurs!$F$4:$F$43))</f>
        <v>0.12</v>
      </c>
      <c r="H145" s="142"/>
      <c r="I145" s="252">
        <f t="shared" si="10"/>
        <v>335.25</v>
      </c>
      <c r="J145" s="127">
        <v>57.75</v>
      </c>
      <c r="K145" s="92">
        <f t="shared" si="11"/>
        <v>8</v>
      </c>
      <c r="L145" s="127">
        <v>85.75</v>
      </c>
      <c r="M145" s="92">
        <f t="shared" si="12"/>
        <v>1</v>
      </c>
      <c r="N145" s="127">
        <v>52.5</v>
      </c>
      <c r="O145" s="92">
        <f t="shared" si="13"/>
        <v>10</v>
      </c>
      <c r="P145" s="127">
        <v>36.25</v>
      </c>
      <c r="Q145" s="92">
        <f t="shared" si="14"/>
        <v>11</v>
      </c>
      <c r="R145" s="127">
        <v>30</v>
      </c>
      <c r="S145" s="92">
        <f t="shared" si="15"/>
        <v>3</v>
      </c>
      <c r="T145" s="127">
        <v>73</v>
      </c>
      <c r="U145" s="92">
        <f t="shared" si="16"/>
        <v>6</v>
      </c>
      <c r="V145" s="370">
        <v>0</v>
      </c>
      <c r="W145" s="394">
        <f t="shared" si="17"/>
        <v>1</v>
      </c>
      <c r="X145" s="370">
        <v>0</v>
      </c>
      <c r="Y145" s="394">
        <f t="shared" si="18"/>
        <v>1</v>
      </c>
      <c r="Z145" s="370">
        <v>0</v>
      </c>
      <c r="AA145" s="394">
        <f t="shared" si="19"/>
        <v>1</v>
      </c>
      <c r="AB145" s="370">
        <v>0</v>
      </c>
      <c r="AC145" s="394">
        <f t="shared" si="20"/>
        <v>1</v>
      </c>
    </row>
    <row r="146" spans="1:29" ht="13.5" thickBot="1" x14ac:dyDescent="0.25">
      <c r="A146" s="176" t="str">
        <f>'Ordre de passage'!F12</f>
        <v>30Deux</v>
      </c>
      <c r="B146" s="177" t="str">
        <f>'Ordre de passage'!G12</f>
        <v>Léa-Hamelin</v>
      </c>
      <c r="C146" s="178" t="str">
        <f>'Ordre de passage'!H12</f>
        <v xml:space="preserve">Laurie Lefebvre </v>
      </c>
      <c r="D146" s="35"/>
      <c r="E146" s="95">
        <f t="shared" si="9"/>
        <v>22</v>
      </c>
      <c r="F146" s="55">
        <f>IF(I146="","",LOOKUP(E146,Valeurs!$D$4:'Valeurs'!$D$43,Valeurs!$E$4:'Valeurs'!$E$43))</f>
        <v>0</v>
      </c>
      <c r="G146" s="56">
        <f>IF(E146="","0,00%",LOOKUP(E146,Valeurs!$D$4:$D$43,Valeurs!$F$4:$F$43))</f>
        <v>0</v>
      </c>
      <c r="H146" s="142"/>
      <c r="I146" s="252">
        <f t="shared" si="10"/>
        <v>277.75</v>
      </c>
      <c r="J146" s="127">
        <v>54.25</v>
      </c>
      <c r="K146" s="92">
        <f t="shared" si="11"/>
        <v>15</v>
      </c>
      <c r="L146" s="127">
        <v>59.5</v>
      </c>
      <c r="M146" s="92">
        <f t="shared" si="12"/>
        <v>20</v>
      </c>
      <c r="N146" s="127">
        <v>66</v>
      </c>
      <c r="O146" s="92">
        <f t="shared" si="13"/>
        <v>2</v>
      </c>
      <c r="P146" s="127">
        <v>30</v>
      </c>
      <c r="Q146" s="92">
        <f t="shared" si="14"/>
        <v>21</v>
      </c>
      <c r="R146" s="127">
        <v>9</v>
      </c>
      <c r="S146" s="92">
        <f t="shared" si="15"/>
        <v>19</v>
      </c>
      <c r="T146" s="127">
        <v>59</v>
      </c>
      <c r="U146" s="92">
        <f t="shared" si="16"/>
        <v>19</v>
      </c>
      <c r="V146" s="370">
        <v>0</v>
      </c>
      <c r="W146" s="394">
        <f t="shared" si="17"/>
        <v>1</v>
      </c>
      <c r="X146" s="370">
        <v>0</v>
      </c>
      <c r="Y146" s="394">
        <f t="shared" si="18"/>
        <v>1</v>
      </c>
      <c r="Z146" s="370">
        <v>0</v>
      </c>
      <c r="AA146" s="394">
        <f t="shared" si="19"/>
        <v>1</v>
      </c>
      <c r="AB146" s="370">
        <v>0</v>
      </c>
      <c r="AC146" s="394">
        <f t="shared" si="20"/>
        <v>1</v>
      </c>
    </row>
    <row r="147" spans="1:29" ht="13.5" thickBot="1" x14ac:dyDescent="0.25">
      <c r="A147" s="176" t="str">
        <f>'Ordre de passage'!F13</f>
        <v>Dam'eauclès</v>
      </c>
      <c r="B147" s="177" t="str">
        <f>'Ordre de passage'!G13</f>
        <v xml:space="preserve">Mathis Rousson </v>
      </c>
      <c r="C147" s="178" t="str">
        <f>'Ordre de passage'!H13</f>
        <v xml:space="preserve">Zacharie Yergeau </v>
      </c>
      <c r="D147" s="35"/>
      <c r="E147" s="95">
        <f t="shared" si="9"/>
        <v>9</v>
      </c>
      <c r="F147" s="55">
        <f>IF(I147="","",LOOKUP(E147,Valeurs!$D$4:'Valeurs'!$D$43,Valeurs!$E$4:'Valeurs'!$E$43))</f>
        <v>8</v>
      </c>
      <c r="G147" s="56">
        <f>IF(E147="","0,00%",LOOKUP(E147,Valeurs!$D$4:$D$43,Valeurs!$F$4:$F$43))</f>
        <v>8.0000000000000016E-2</v>
      </c>
      <c r="H147" s="142"/>
      <c r="I147" s="252">
        <f t="shared" si="10"/>
        <v>319.75</v>
      </c>
      <c r="J147" s="127">
        <v>52.5</v>
      </c>
      <c r="K147" s="92">
        <f t="shared" si="11"/>
        <v>19</v>
      </c>
      <c r="L147" s="127">
        <v>71.75</v>
      </c>
      <c r="M147" s="92">
        <f t="shared" si="12"/>
        <v>15</v>
      </c>
      <c r="N147" s="127">
        <v>60</v>
      </c>
      <c r="O147" s="92">
        <f t="shared" si="13"/>
        <v>3</v>
      </c>
      <c r="P147" s="127">
        <v>32.5</v>
      </c>
      <c r="Q147" s="92">
        <f t="shared" si="14"/>
        <v>17</v>
      </c>
      <c r="R147" s="127">
        <v>19</v>
      </c>
      <c r="S147" s="92">
        <f t="shared" si="15"/>
        <v>16</v>
      </c>
      <c r="T147" s="127">
        <v>84</v>
      </c>
      <c r="U147" s="92">
        <f t="shared" si="16"/>
        <v>3</v>
      </c>
      <c r="V147" s="370">
        <v>0</v>
      </c>
      <c r="W147" s="394">
        <f t="shared" si="17"/>
        <v>1</v>
      </c>
      <c r="X147" s="370">
        <v>0</v>
      </c>
      <c r="Y147" s="394">
        <f t="shared" si="18"/>
        <v>1</v>
      </c>
      <c r="Z147" s="370">
        <v>0</v>
      </c>
      <c r="AA147" s="394">
        <f t="shared" si="19"/>
        <v>1</v>
      </c>
      <c r="AB147" s="370">
        <v>0</v>
      </c>
      <c r="AC147" s="394">
        <f t="shared" si="20"/>
        <v>1</v>
      </c>
    </row>
    <row r="148" spans="1:29" ht="13.5" thickBot="1" x14ac:dyDescent="0.25">
      <c r="A148" s="176" t="str">
        <f>'Ordre de passage'!F14</f>
        <v>Dam'eauclès</v>
      </c>
      <c r="B148" s="177" t="str">
        <f>'Ordre de passage'!G14</f>
        <v xml:space="preserve">Myriam Jacques </v>
      </c>
      <c r="C148" s="178" t="str">
        <f>'Ordre de passage'!H14</f>
        <v xml:space="preserve">Camille Vallière </v>
      </c>
      <c r="D148" s="35"/>
      <c r="E148" s="95">
        <f t="shared" si="9"/>
        <v>1</v>
      </c>
      <c r="F148" s="55">
        <f>IF(I148="","",LOOKUP(E148,Valeurs!$D$4:'Valeurs'!$D$43,Valeurs!$E$4:'Valeurs'!$E$43))</f>
        <v>20</v>
      </c>
      <c r="G148" s="56">
        <f>IF(E148="","0,00%",LOOKUP(E148,Valeurs!$D$4:$D$43,Valeurs!$F$4:$F$43))</f>
        <v>0.2</v>
      </c>
      <c r="H148" s="142"/>
      <c r="I148" s="252">
        <f t="shared" si="10"/>
        <v>371.75</v>
      </c>
      <c r="J148" s="127">
        <v>61.25</v>
      </c>
      <c r="K148" s="92">
        <f t="shared" si="11"/>
        <v>4</v>
      </c>
      <c r="L148" s="127">
        <v>77</v>
      </c>
      <c r="M148" s="92">
        <f t="shared" si="12"/>
        <v>10</v>
      </c>
      <c r="N148" s="127">
        <v>67.5</v>
      </c>
      <c r="O148" s="92">
        <f t="shared" si="13"/>
        <v>1</v>
      </c>
      <c r="P148" s="127">
        <v>40</v>
      </c>
      <c r="Q148" s="92">
        <f t="shared" si="14"/>
        <v>6</v>
      </c>
      <c r="R148" s="127">
        <v>34</v>
      </c>
      <c r="S148" s="92">
        <f t="shared" si="15"/>
        <v>1</v>
      </c>
      <c r="T148" s="127">
        <v>92</v>
      </c>
      <c r="U148" s="92">
        <f t="shared" si="16"/>
        <v>1</v>
      </c>
      <c r="V148" s="370">
        <v>0</v>
      </c>
      <c r="W148" s="394">
        <f t="shared" si="17"/>
        <v>1</v>
      </c>
      <c r="X148" s="370">
        <v>0</v>
      </c>
      <c r="Y148" s="394">
        <f t="shared" si="18"/>
        <v>1</v>
      </c>
      <c r="Z148" s="370">
        <v>0</v>
      </c>
      <c r="AA148" s="394">
        <f t="shared" si="19"/>
        <v>1</v>
      </c>
      <c r="AB148" s="370">
        <v>0</v>
      </c>
      <c r="AC148" s="394">
        <f t="shared" si="20"/>
        <v>1</v>
      </c>
    </row>
    <row r="149" spans="1:29" ht="13.5" thickBot="1" x14ac:dyDescent="0.25">
      <c r="A149" s="176" t="str">
        <f>'Ordre de passage'!F15</f>
        <v>Narval</v>
      </c>
      <c r="B149" s="177" t="str">
        <f>'Ordre de passage'!G15</f>
        <v xml:space="preserve">Laura Vincent </v>
      </c>
      <c r="C149" s="178" t="str">
        <f>'Ordre de passage'!H15</f>
        <v>Jade Morel</v>
      </c>
      <c r="D149" s="35"/>
      <c r="E149" s="95">
        <f t="shared" si="9"/>
        <v>3</v>
      </c>
      <c r="F149" s="55">
        <f>IF(I149="","",LOOKUP(E149,Valeurs!$D$4:'Valeurs'!$D$43,Valeurs!$E$4:'Valeurs'!$E$43))</f>
        <v>16</v>
      </c>
      <c r="G149" s="56">
        <f>IF(E149="","0,00%",LOOKUP(E149,Valeurs!$D$4:$D$43,Valeurs!$F$4:$F$43))</f>
        <v>0.16000000000000003</v>
      </c>
      <c r="H149" s="142"/>
      <c r="I149" s="252">
        <f t="shared" si="10"/>
        <v>352.25</v>
      </c>
      <c r="J149" s="127">
        <v>66.5</v>
      </c>
      <c r="K149" s="92">
        <f t="shared" si="11"/>
        <v>2</v>
      </c>
      <c r="L149" s="127">
        <v>77</v>
      </c>
      <c r="M149" s="92">
        <f t="shared" si="12"/>
        <v>10</v>
      </c>
      <c r="N149" s="127">
        <v>51</v>
      </c>
      <c r="O149" s="92">
        <f t="shared" si="13"/>
        <v>13</v>
      </c>
      <c r="P149" s="127">
        <v>38.75</v>
      </c>
      <c r="Q149" s="92">
        <f t="shared" si="14"/>
        <v>8</v>
      </c>
      <c r="R149" s="127">
        <v>31</v>
      </c>
      <c r="S149" s="92">
        <f t="shared" si="15"/>
        <v>2</v>
      </c>
      <c r="T149" s="127">
        <v>88</v>
      </c>
      <c r="U149" s="92">
        <f t="shared" si="16"/>
        <v>2</v>
      </c>
      <c r="V149" s="370">
        <v>0</v>
      </c>
      <c r="W149" s="394">
        <f t="shared" si="17"/>
        <v>1</v>
      </c>
      <c r="X149" s="370">
        <v>0</v>
      </c>
      <c r="Y149" s="394">
        <f t="shared" si="18"/>
        <v>1</v>
      </c>
      <c r="Z149" s="370">
        <v>0</v>
      </c>
      <c r="AA149" s="394">
        <f t="shared" si="19"/>
        <v>1</v>
      </c>
      <c r="AB149" s="370">
        <v>0</v>
      </c>
      <c r="AC149" s="394">
        <f t="shared" si="20"/>
        <v>1</v>
      </c>
    </row>
    <row r="150" spans="1:29" ht="13.5" thickBot="1" x14ac:dyDescent="0.25">
      <c r="A150" s="176" t="str">
        <f>'Ordre de passage'!F16</f>
        <v>Narval</v>
      </c>
      <c r="B150" s="177" t="str">
        <f>'Ordre de passage'!G16</f>
        <v>Gabrielle Diotte</v>
      </c>
      <c r="C150" s="178" t="str">
        <f>'Ordre de passage'!H16</f>
        <v xml:space="preserve">Léony Gobeil </v>
      </c>
      <c r="D150" s="35"/>
      <c r="E150" s="95">
        <f t="shared" si="9"/>
        <v>8</v>
      </c>
      <c r="F150" s="55">
        <f>IF(I150="","",LOOKUP(E150,Valeurs!$D$4:'Valeurs'!$D$43,Valeurs!$E$4:'Valeurs'!$E$43))</f>
        <v>10</v>
      </c>
      <c r="G150" s="56">
        <f>IF(E150="","0,00%",LOOKUP(E150,Valeurs!$D$4:$D$43,Valeurs!$F$4:$F$43))</f>
        <v>0.1</v>
      </c>
      <c r="H150" s="142"/>
      <c r="I150" s="252">
        <f t="shared" si="10"/>
        <v>320.25</v>
      </c>
      <c r="J150" s="127">
        <v>54.25</v>
      </c>
      <c r="K150" s="92">
        <f t="shared" si="11"/>
        <v>15</v>
      </c>
      <c r="L150" s="127">
        <v>71.75</v>
      </c>
      <c r="M150" s="92">
        <f t="shared" si="12"/>
        <v>15</v>
      </c>
      <c r="N150" s="127">
        <v>51</v>
      </c>
      <c r="O150" s="92">
        <f t="shared" si="13"/>
        <v>13</v>
      </c>
      <c r="P150" s="127">
        <v>41.25</v>
      </c>
      <c r="Q150" s="92">
        <f t="shared" si="14"/>
        <v>2</v>
      </c>
      <c r="R150" s="127">
        <v>30</v>
      </c>
      <c r="S150" s="92">
        <f t="shared" si="15"/>
        <v>3</v>
      </c>
      <c r="T150" s="127">
        <v>72</v>
      </c>
      <c r="U150" s="92">
        <f t="shared" si="16"/>
        <v>8</v>
      </c>
      <c r="V150" s="370">
        <v>0</v>
      </c>
      <c r="W150" s="394">
        <f t="shared" si="17"/>
        <v>1</v>
      </c>
      <c r="X150" s="370">
        <v>0</v>
      </c>
      <c r="Y150" s="394">
        <f t="shared" si="18"/>
        <v>1</v>
      </c>
      <c r="Z150" s="370">
        <v>0</v>
      </c>
      <c r="AA150" s="394">
        <f t="shared" si="19"/>
        <v>1</v>
      </c>
      <c r="AB150" s="370">
        <v>0</v>
      </c>
      <c r="AC150" s="394">
        <f t="shared" si="20"/>
        <v>1</v>
      </c>
    </row>
    <row r="151" spans="1:29" ht="13.5" thickBot="1" x14ac:dyDescent="0.25">
      <c r="A151" s="176" t="str">
        <f>'Ordre de passage'!F17</f>
        <v>Narval</v>
      </c>
      <c r="B151" s="177" t="str">
        <f>'Ordre de passage'!G17</f>
        <v>Anthony Pellegrinuzzi</v>
      </c>
      <c r="C151" s="178" t="str">
        <f>'Ordre de passage'!H17</f>
        <v>Joëlle Gauthier-Drapeau</v>
      </c>
      <c r="D151" s="35"/>
      <c r="E151" s="95">
        <f t="shared" si="9"/>
        <v>11</v>
      </c>
      <c r="F151" s="55">
        <f>IF(I151="","",LOOKUP(E151,Valeurs!$D$4:'Valeurs'!$D$43,Valeurs!$E$4:'Valeurs'!$E$43))</f>
        <v>6</v>
      </c>
      <c r="G151" s="56">
        <f>IF(E151="","0,00%",LOOKUP(E151,Valeurs!$D$4:$D$43,Valeurs!$F$4:$F$43))</f>
        <v>0.06</v>
      </c>
      <c r="H151" s="142"/>
      <c r="I151" s="252">
        <f t="shared" si="10"/>
        <v>314</v>
      </c>
      <c r="J151" s="127">
        <v>54.25</v>
      </c>
      <c r="K151" s="92">
        <f t="shared" si="11"/>
        <v>15</v>
      </c>
      <c r="L151" s="127">
        <v>75.25</v>
      </c>
      <c r="M151" s="92">
        <f t="shared" si="12"/>
        <v>12</v>
      </c>
      <c r="N151" s="127">
        <v>54</v>
      </c>
      <c r="O151" s="92">
        <f t="shared" si="13"/>
        <v>6</v>
      </c>
      <c r="P151" s="127">
        <v>37.5</v>
      </c>
      <c r="Q151" s="92">
        <f t="shared" si="14"/>
        <v>9</v>
      </c>
      <c r="R151" s="127">
        <v>25</v>
      </c>
      <c r="S151" s="92">
        <f t="shared" si="15"/>
        <v>9</v>
      </c>
      <c r="T151" s="127">
        <v>68</v>
      </c>
      <c r="U151" s="92">
        <f t="shared" si="16"/>
        <v>13</v>
      </c>
      <c r="V151" s="370">
        <v>0</v>
      </c>
      <c r="W151" s="394">
        <f t="shared" si="17"/>
        <v>1</v>
      </c>
      <c r="X151" s="370">
        <v>0</v>
      </c>
      <c r="Y151" s="394">
        <f t="shared" si="18"/>
        <v>1</v>
      </c>
      <c r="Z151" s="370">
        <v>0</v>
      </c>
      <c r="AA151" s="394">
        <f t="shared" si="19"/>
        <v>1</v>
      </c>
      <c r="AB151" s="370">
        <v>0</v>
      </c>
      <c r="AC151" s="394">
        <f t="shared" si="20"/>
        <v>1</v>
      </c>
    </row>
    <row r="152" spans="1:29" ht="13.5" thickBot="1" x14ac:dyDescent="0.25">
      <c r="A152" s="176" t="str">
        <f>'Ordre de passage'!F18</f>
        <v>CAEM</v>
      </c>
      <c r="B152" s="177" t="str">
        <f>'Ordre de passage'!G18</f>
        <v xml:space="preserve">Blanche Dea </v>
      </c>
      <c r="C152" s="178" t="str">
        <f>'Ordre de passage'!H18</f>
        <v>Audrey Desroches</v>
      </c>
      <c r="D152" s="35"/>
      <c r="E152" s="95">
        <f t="shared" si="9"/>
        <v>2</v>
      </c>
      <c r="F152" s="55">
        <f>IF(I152="","",LOOKUP(E152,Valeurs!$D$4:'Valeurs'!$D$43,Valeurs!$E$4:'Valeurs'!$E$43))</f>
        <v>18</v>
      </c>
      <c r="G152" s="56">
        <f>IF(E152="","0,00%",LOOKUP(E152,Valeurs!$D$4:$D$43,Valeurs!$F$4:$F$43))</f>
        <v>0.18000000000000002</v>
      </c>
      <c r="H152" s="142"/>
      <c r="I152" s="252">
        <f t="shared" si="10"/>
        <v>354.5</v>
      </c>
      <c r="J152" s="127">
        <v>61.25</v>
      </c>
      <c r="K152" s="92">
        <f t="shared" si="11"/>
        <v>4</v>
      </c>
      <c r="L152" s="127">
        <v>85.75</v>
      </c>
      <c r="M152" s="92">
        <f t="shared" si="12"/>
        <v>1</v>
      </c>
      <c r="N152" s="127">
        <v>51</v>
      </c>
      <c r="O152" s="92">
        <f t="shared" si="13"/>
        <v>13</v>
      </c>
      <c r="P152" s="127">
        <v>42.5</v>
      </c>
      <c r="Q152" s="92">
        <f t="shared" si="14"/>
        <v>1</v>
      </c>
      <c r="R152" s="127">
        <v>30</v>
      </c>
      <c r="S152" s="92">
        <f t="shared" si="15"/>
        <v>3</v>
      </c>
      <c r="T152" s="127">
        <v>84</v>
      </c>
      <c r="U152" s="92">
        <f t="shared" si="16"/>
        <v>3</v>
      </c>
      <c r="V152" s="127"/>
      <c r="W152" s="92" t="str">
        <f t="shared" si="17"/>
        <v/>
      </c>
      <c r="X152" s="127">
        <v>0</v>
      </c>
      <c r="Y152" s="92">
        <f t="shared" si="18"/>
        <v>1</v>
      </c>
      <c r="Z152" s="127">
        <v>0</v>
      </c>
      <c r="AA152" s="92">
        <f t="shared" si="19"/>
        <v>1</v>
      </c>
      <c r="AB152" s="129"/>
      <c r="AC152" s="92" t="str">
        <f t="shared" si="20"/>
        <v/>
      </c>
    </row>
    <row r="153" spans="1:29" ht="13.5" thickBot="1" x14ac:dyDescent="0.25">
      <c r="A153" s="176" t="str">
        <f>'Ordre de passage'!F19</f>
        <v>CAEM</v>
      </c>
      <c r="B153" s="177" t="str">
        <f>'Ordre de passage'!G19</f>
        <v xml:space="preserve">Zine Eddine Bebouchi </v>
      </c>
      <c r="C153" s="178" t="str">
        <f>'Ordre de passage'!H19</f>
        <v>Sid Gasmi</v>
      </c>
      <c r="D153" s="35"/>
      <c r="E153" s="95">
        <f t="shared" si="9"/>
        <v>15</v>
      </c>
      <c r="F153" s="55">
        <f>IF(I153="","",LOOKUP(E153,Valeurs!$D$4:'Valeurs'!$D$43,Valeurs!$E$4:'Valeurs'!$E$43))</f>
        <v>2</v>
      </c>
      <c r="G153" s="56">
        <f>IF(E153="","0,00%",LOOKUP(E153,Valeurs!$D$4:$D$43,Valeurs!$F$4:$F$43))</f>
        <v>2.0000000000000004E-2</v>
      </c>
      <c r="H153" s="142"/>
      <c r="I153" s="252">
        <f t="shared" si="10"/>
        <v>295</v>
      </c>
      <c r="J153" s="127">
        <v>57.75</v>
      </c>
      <c r="K153" s="92">
        <f t="shared" si="11"/>
        <v>8</v>
      </c>
      <c r="L153" s="127">
        <v>75.25</v>
      </c>
      <c r="M153" s="92">
        <f t="shared" si="12"/>
        <v>12</v>
      </c>
      <c r="N153" s="127">
        <v>48</v>
      </c>
      <c r="O153" s="92">
        <f t="shared" si="13"/>
        <v>20</v>
      </c>
      <c r="P153" s="127">
        <v>30</v>
      </c>
      <c r="Q153" s="92">
        <f t="shared" si="14"/>
        <v>21</v>
      </c>
      <c r="R153" s="127">
        <v>22</v>
      </c>
      <c r="S153" s="92">
        <f t="shared" si="15"/>
        <v>13</v>
      </c>
      <c r="T153" s="127">
        <v>62</v>
      </c>
      <c r="U153" s="92">
        <f t="shared" si="16"/>
        <v>17</v>
      </c>
      <c r="V153" s="127"/>
      <c r="W153" s="92" t="str">
        <f t="shared" si="17"/>
        <v/>
      </c>
      <c r="X153" s="127">
        <v>0</v>
      </c>
      <c r="Y153" s="92">
        <f t="shared" si="18"/>
        <v>1</v>
      </c>
      <c r="Z153" s="127">
        <v>0</v>
      </c>
      <c r="AA153" s="92">
        <f t="shared" si="19"/>
        <v>1</v>
      </c>
      <c r="AB153" s="129"/>
      <c r="AC153" s="92" t="str">
        <f t="shared" si="20"/>
        <v/>
      </c>
    </row>
    <row r="154" spans="1:29" ht="13.5" thickBot="1" x14ac:dyDescent="0.25">
      <c r="A154" s="176" t="str">
        <f>'Ordre de passage'!F20</f>
        <v>CAEM</v>
      </c>
      <c r="B154" s="177" t="str">
        <f>'Ordre de passage'!G20</f>
        <v xml:space="preserve">Yseult Vincent </v>
      </c>
      <c r="C154" s="178" t="str">
        <f>'Ordre de passage'!H20</f>
        <v>Emma Lajeunesse</v>
      </c>
      <c r="D154" s="174"/>
      <c r="E154" s="95">
        <f t="shared" si="9"/>
        <v>21</v>
      </c>
      <c r="F154" s="240">
        <f>IF(I154="","",LOOKUP(E154,Valeurs!$D$4:'Valeurs'!$D$43,Valeurs!$E$4:'Valeurs'!$E$43))</f>
        <v>0</v>
      </c>
      <c r="G154" s="241">
        <f>IF(E154="","0,00%",LOOKUP(E154,Valeurs!$D$4:$D$43,Valeurs!$F$4:$F$43))</f>
        <v>0</v>
      </c>
      <c r="H154" s="143"/>
      <c r="I154" s="256">
        <f t="shared" si="10"/>
        <v>282.5</v>
      </c>
      <c r="J154" s="132">
        <v>49</v>
      </c>
      <c r="K154" s="92">
        <f t="shared" si="11"/>
        <v>21</v>
      </c>
      <c r="L154" s="132">
        <v>71.75</v>
      </c>
      <c r="M154" s="92">
        <f t="shared" si="12"/>
        <v>15</v>
      </c>
      <c r="N154" s="132">
        <v>46.5</v>
      </c>
      <c r="O154" s="92">
        <f t="shared" si="13"/>
        <v>21</v>
      </c>
      <c r="P154" s="132">
        <v>31.25</v>
      </c>
      <c r="Q154" s="92">
        <f t="shared" si="14"/>
        <v>19</v>
      </c>
      <c r="R154" s="132">
        <v>25</v>
      </c>
      <c r="S154" s="92">
        <f t="shared" si="15"/>
        <v>9</v>
      </c>
      <c r="T154" s="132">
        <v>59</v>
      </c>
      <c r="U154" s="92">
        <f t="shared" si="16"/>
        <v>19</v>
      </c>
      <c r="V154" s="132"/>
      <c r="W154" s="92" t="str">
        <f t="shared" si="17"/>
        <v/>
      </c>
      <c r="X154" s="132">
        <v>0</v>
      </c>
      <c r="Y154" s="92">
        <f t="shared" si="18"/>
        <v>1</v>
      </c>
      <c r="Z154" s="132">
        <v>0</v>
      </c>
      <c r="AA154" s="92">
        <f t="shared" si="19"/>
        <v>1</v>
      </c>
      <c r="AB154" s="242"/>
      <c r="AC154" s="92" t="str">
        <f t="shared" si="20"/>
        <v/>
      </c>
    </row>
    <row r="155" spans="1:29" ht="13.5" thickBot="1" x14ac:dyDescent="0.25">
      <c r="A155" s="176" t="str">
        <f>'Ordre de passage'!F21</f>
        <v>CSRN</v>
      </c>
      <c r="B155" s="177" t="str">
        <f>'Ordre de passage'!G21</f>
        <v xml:space="preserve">Eugénie Tétreault </v>
      </c>
      <c r="C155" s="178" t="str">
        <f>'Ordre de passage'!H21</f>
        <v>Thomas Martin</v>
      </c>
      <c r="D155" s="33"/>
      <c r="E155" s="95">
        <f t="shared" si="9"/>
        <v>5</v>
      </c>
      <c r="F155" s="243">
        <f>IF(I155="","",LOOKUP(E155,Valeurs!$D$4:'Valeurs'!$D$43,Valeurs!$E$4:'Valeurs'!$E$43))</f>
        <v>13</v>
      </c>
      <c r="G155" s="244">
        <f>IF(E155="","0,00%",LOOKUP(E155,Valeurs!$D$4:$D$43,Valeurs!$F$4:$F$43))</f>
        <v>0.13</v>
      </c>
      <c r="H155" s="144"/>
      <c r="I155" s="157">
        <f t="shared" ref="I155:I167" si="21">IF(J155="","",SUM(J155,L155,N155,P155,Z155,AB155,R155,T155,V155,X155))</f>
        <v>339.75</v>
      </c>
      <c r="J155" s="127">
        <v>61.25</v>
      </c>
      <c r="K155" s="92">
        <f t="shared" si="11"/>
        <v>4</v>
      </c>
      <c r="L155" s="127">
        <v>82.25</v>
      </c>
      <c r="M155" s="92">
        <f t="shared" si="12"/>
        <v>4</v>
      </c>
      <c r="N155" s="127">
        <v>57</v>
      </c>
      <c r="O155" s="92">
        <f t="shared" si="13"/>
        <v>4</v>
      </c>
      <c r="P155" s="127">
        <v>41.25</v>
      </c>
      <c r="Q155" s="92">
        <f t="shared" si="14"/>
        <v>2</v>
      </c>
      <c r="R155" s="127">
        <v>28</v>
      </c>
      <c r="S155" s="92">
        <f t="shared" si="15"/>
        <v>8</v>
      </c>
      <c r="T155" s="127">
        <v>70</v>
      </c>
      <c r="U155" s="92">
        <f t="shared" si="16"/>
        <v>9</v>
      </c>
      <c r="V155" s="127"/>
      <c r="W155" s="92" t="str">
        <f t="shared" si="17"/>
        <v/>
      </c>
      <c r="X155" s="127">
        <v>0</v>
      </c>
      <c r="Y155" s="92">
        <f t="shared" si="18"/>
        <v>1</v>
      </c>
      <c r="Z155" s="127">
        <v>0</v>
      </c>
      <c r="AA155" s="92">
        <f t="shared" si="19"/>
        <v>1</v>
      </c>
      <c r="AB155" s="129"/>
      <c r="AC155" s="92" t="str">
        <f t="shared" si="20"/>
        <v/>
      </c>
    </row>
    <row r="156" spans="1:29" ht="13.5" thickBot="1" x14ac:dyDescent="0.25">
      <c r="A156" s="176" t="str">
        <f>'Ordre de passage'!F22</f>
        <v>CSRN</v>
      </c>
      <c r="B156" s="177" t="str">
        <f>'Ordre de passage'!G22</f>
        <v>Gabriel Jaillet</v>
      </c>
      <c r="C156" s="178" t="str">
        <f>'Ordre de passage'!H22</f>
        <v xml:space="preserve">Maxime Laurence </v>
      </c>
      <c r="D156" s="33"/>
      <c r="E156" s="95">
        <f t="shared" si="9"/>
        <v>7</v>
      </c>
      <c r="F156" s="243">
        <f>IF(I156="","",LOOKUP(E156,Valeurs!$D$4:'Valeurs'!$D$43,Valeurs!$E$4:'Valeurs'!$E$43))</f>
        <v>11</v>
      </c>
      <c r="G156" s="244">
        <f>IF(E156="","0,00%",LOOKUP(E156,Valeurs!$D$4:$D$43,Valeurs!$F$4:$F$43))</f>
        <v>0.11000000000000001</v>
      </c>
      <c r="H156" s="144"/>
      <c r="I156" s="157">
        <f t="shared" si="21"/>
        <v>322.25</v>
      </c>
      <c r="J156" s="127">
        <v>56</v>
      </c>
      <c r="K156" s="92">
        <f t="shared" si="11"/>
        <v>12</v>
      </c>
      <c r="L156" s="127">
        <v>82.25</v>
      </c>
      <c r="M156" s="92">
        <f t="shared" si="12"/>
        <v>4</v>
      </c>
      <c r="N156" s="127">
        <v>52.5</v>
      </c>
      <c r="O156" s="92">
        <f t="shared" si="13"/>
        <v>10</v>
      </c>
      <c r="P156" s="127">
        <v>37.5</v>
      </c>
      <c r="Q156" s="92">
        <f t="shared" si="14"/>
        <v>9</v>
      </c>
      <c r="R156" s="127">
        <v>24</v>
      </c>
      <c r="S156" s="92">
        <f t="shared" si="15"/>
        <v>11</v>
      </c>
      <c r="T156" s="127">
        <v>70</v>
      </c>
      <c r="U156" s="92">
        <f t="shared" si="16"/>
        <v>9</v>
      </c>
      <c r="V156" s="127"/>
      <c r="W156" s="92" t="str">
        <f t="shared" si="17"/>
        <v/>
      </c>
      <c r="X156" s="127">
        <v>0</v>
      </c>
      <c r="Y156" s="92">
        <f t="shared" si="18"/>
        <v>1</v>
      </c>
      <c r="Z156" s="127">
        <v>0</v>
      </c>
      <c r="AA156" s="92">
        <f t="shared" si="19"/>
        <v>1</v>
      </c>
      <c r="AB156" s="129"/>
      <c r="AC156" s="92" t="str">
        <f t="shared" si="20"/>
        <v/>
      </c>
    </row>
    <row r="157" spans="1:29" ht="13.5" thickBot="1" x14ac:dyDescent="0.25">
      <c r="A157" s="176" t="str">
        <f>'Ordre de passage'!F23</f>
        <v>CSRN</v>
      </c>
      <c r="B157" s="177" t="str">
        <f>'Ordre de passage'!G23</f>
        <v xml:space="preserve">Jonathan St-Roch </v>
      </c>
      <c r="C157" s="178" t="str">
        <f>'Ordre de passage'!H23</f>
        <v xml:space="preserve">Malik Romdhani </v>
      </c>
      <c r="D157" s="33"/>
      <c r="E157" s="95">
        <f t="shared" si="9"/>
        <v>18</v>
      </c>
      <c r="F157" s="243">
        <f>IF(I157="","",LOOKUP(E157,Valeurs!$D$4:'Valeurs'!$D$43,Valeurs!$E$4:'Valeurs'!$E$43))</f>
        <v>0</v>
      </c>
      <c r="G157" s="244">
        <f>IF(E157="","0,00%",LOOKUP(E157,Valeurs!$D$4:$D$43,Valeurs!$F$4:$F$43))</f>
        <v>0</v>
      </c>
      <c r="H157" s="144"/>
      <c r="I157" s="157">
        <f t="shared" si="21"/>
        <v>286.75</v>
      </c>
      <c r="J157" s="253">
        <v>47.25</v>
      </c>
      <c r="K157" s="92">
        <f t="shared" si="11"/>
        <v>23</v>
      </c>
      <c r="L157" s="127">
        <v>59.5</v>
      </c>
      <c r="M157" s="92">
        <f t="shared" si="12"/>
        <v>20</v>
      </c>
      <c r="N157" s="127">
        <v>51</v>
      </c>
      <c r="O157" s="92">
        <f t="shared" si="13"/>
        <v>13</v>
      </c>
      <c r="P157" s="127">
        <v>30</v>
      </c>
      <c r="Q157" s="92">
        <f t="shared" si="14"/>
        <v>21</v>
      </c>
      <c r="R157" s="127">
        <v>30</v>
      </c>
      <c r="S157" s="92">
        <f t="shared" si="15"/>
        <v>3</v>
      </c>
      <c r="T157" s="127">
        <v>69</v>
      </c>
      <c r="U157" s="92">
        <f t="shared" si="16"/>
        <v>11</v>
      </c>
      <c r="V157" s="127"/>
      <c r="W157" s="92" t="str">
        <f t="shared" si="17"/>
        <v/>
      </c>
      <c r="X157" s="127">
        <v>0</v>
      </c>
      <c r="Y157" s="92">
        <f t="shared" si="18"/>
        <v>1</v>
      </c>
      <c r="Z157" s="127">
        <v>0</v>
      </c>
      <c r="AA157" s="92">
        <f t="shared" si="19"/>
        <v>1</v>
      </c>
      <c r="AB157" s="129"/>
      <c r="AC157" s="92" t="str">
        <f t="shared" si="20"/>
        <v/>
      </c>
    </row>
    <row r="158" spans="1:29" ht="13.5" thickBot="1" x14ac:dyDescent="0.25">
      <c r="A158" s="176" t="str">
        <f>'Ordre de passage'!F24</f>
        <v>CSRN</v>
      </c>
      <c r="B158" s="177" t="str">
        <f>'Ordre de passage'!G24</f>
        <v>Audray Descoteaux</v>
      </c>
      <c r="C158" s="178" t="str">
        <f>'Ordre de passage'!H24</f>
        <v>Andrée Dolan</v>
      </c>
      <c r="D158" s="33"/>
      <c r="E158" s="95">
        <f t="shared" si="9"/>
        <v>16</v>
      </c>
      <c r="F158" s="243">
        <f>IF(I158="","",LOOKUP(E158,Valeurs!$D$4:'Valeurs'!$D$43,Valeurs!$E$4:'Valeurs'!$E$43))</f>
        <v>1</v>
      </c>
      <c r="G158" s="244">
        <f>IF(E158="","0,00%",LOOKUP(E158,Valeurs!$D$4:$D$43,Valeurs!$F$4:$F$43))</f>
        <v>1.0000000000000002E-2</v>
      </c>
      <c r="H158" s="144"/>
      <c r="I158" s="157">
        <f t="shared" si="21"/>
        <v>288.25</v>
      </c>
      <c r="J158" s="127">
        <v>59.5</v>
      </c>
      <c r="K158" s="92">
        <f t="shared" si="11"/>
        <v>7</v>
      </c>
      <c r="L158" s="127">
        <v>82.25</v>
      </c>
      <c r="M158" s="92">
        <f t="shared" si="12"/>
        <v>4</v>
      </c>
      <c r="N158" s="127">
        <v>54</v>
      </c>
      <c r="O158" s="92">
        <f t="shared" si="13"/>
        <v>6</v>
      </c>
      <c r="P158" s="127">
        <v>32.5</v>
      </c>
      <c r="Q158" s="92">
        <f t="shared" si="14"/>
        <v>17</v>
      </c>
      <c r="R158" s="127">
        <v>5</v>
      </c>
      <c r="S158" s="92">
        <f t="shared" si="15"/>
        <v>20</v>
      </c>
      <c r="T158" s="127">
        <v>55</v>
      </c>
      <c r="U158" s="92">
        <f t="shared" si="16"/>
        <v>22</v>
      </c>
      <c r="V158" s="127"/>
      <c r="W158" s="92" t="str">
        <f t="shared" si="17"/>
        <v/>
      </c>
      <c r="X158" s="127">
        <v>0</v>
      </c>
      <c r="Y158" s="92">
        <f t="shared" si="18"/>
        <v>1</v>
      </c>
      <c r="Z158" s="127">
        <v>0</v>
      </c>
      <c r="AA158" s="92">
        <f t="shared" si="19"/>
        <v>1</v>
      </c>
      <c r="AB158" s="129"/>
      <c r="AC158" s="92" t="str">
        <f t="shared" si="20"/>
        <v/>
      </c>
    </row>
    <row r="159" spans="1:29" ht="13.5" thickBot="1" x14ac:dyDescent="0.25">
      <c r="A159" s="176" t="str">
        <f>'Ordre de passage'!F25</f>
        <v>CAM</v>
      </c>
      <c r="B159" s="177" t="str">
        <f>'Ordre de passage'!G25</f>
        <v>Édouard Laplante</v>
      </c>
      <c r="C159" s="178" t="str">
        <f>'Ordre de passage'!H25</f>
        <v>Élie Janssen</v>
      </c>
      <c r="D159" s="33"/>
      <c r="E159" s="95">
        <f t="shared" si="9"/>
        <v>16</v>
      </c>
      <c r="F159" s="243">
        <f>IF(I159="","",LOOKUP(E159,Valeurs!$D$4:'Valeurs'!$D$43,Valeurs!$E$4:'Valeurs'!$E$43))</f>
        <v>1</v>
      </c>
      <c r="G159" s="244">
        <f>IF(E159="","0,00%",LOOKUP(E159,Valeurs!$D$4:$D$43,Valeurs!$F$4:$F$43))</f>
        <v>1.0000000000000002E-2</v>
      </c>
      <c r="H159" s="144"/>
      <c r="I159" s="157">
        <f t="shared" si="21"/>
        <v>288.25</v>
      </c>
      <c r="J159" s="127">
        <v>57.75</v>
      </c>
      <c r="K159" s="92">
        <f t="shared" si="11"/>
        <v>8</v>
      </c>
      <c r="L159" s="127">
        <v>82.25</v>
      </c>
      <c r="M159" s="92">
        <f t="shared" si="12"/>
        <v>4</v>
      </c>
      <c r="N159" s="127">
        <v>51</v>
      </c>
      <c r="O159" s="92">
        <f t="shared" si="13"/>
        <v>13</v>
      </c>
      <c r="P159" s="127">
        <v>36.25</v>
      </c>
      <c r="Q159" s="92">
        <f t="shared" si="14"/>
        <v>11</v>
      </c>
      <c r="R159" s="127">
        <v>5</v>
      </c>
      <c r="S159" s="92">
        <f t="shared" si="15"/>
        <v>20</v>
      </c>
      <c r="T159" s="127">
        <v>56</v>
      </c>
      <c r="U159" s="92">
        <f t="shared" si="16"/>
        <v>21</v>
      </c>
      <c r="V159" s="127"/>
      <c r="W159" s="92" t="str">
        <f t="shared" si="17"/>
        <v/>
      </c>
      <c r="X159" s="127">
        <v>0</v>
      </c>
      <c r="Y159" s="92">
        <f t="shared" si="18"/>
        <v>1</v>
      </c>
      <c r="Z159" s="127">
        <v>0</v>
      </c>
      <c r="AA159" s="92">
        <f t="shared" si="19"/>
        <v>1</v>
      </c>
      <c r="AB159" s="129"/>
      <c r="AC159" s="92" t="str">
        <f t="shared" si="20"/>
        <v/>
      </c>
    </row>
    <row r="160" spans="1:29" ht="13.5" thickBot="1" x14ac:dyDescent="0.25">
      <c r="A160" s="176" t="str">
        <f>'Ordre de passage'!F26</f>
        <v>SSSL</v>
      </c>
      <c r="B160" s="177" t="str">
        <f>'Ordre de passage'!G26</f>
        <v xml:space="preserve">Sybel Roy </v>
      </c>
      <c r="C160" s="178" t="str">
        <f>'Ordre de passage'!H26</f>
        <v>Paula Loaiza</v>
      </c>
      <c r="D160" s="33"/>
      <c r="E160" s="95">
        <f t="shared" si="9"/>
        <v>4</v>
      </c>
      <c r="F160" s="243">
        <f>IF(I160="","",LOOKUP(E160,Valeurs!$D$4:'Valeurs'!$D$43,Valeurs!$E$4:'Valeurs'!$E$43))</f>
        <v>14</v>
      </c>
      <c r="G160" s="244">
        <f>IF(E160="","0,00%",LOOKUP(E160,Valeurs!$D$4:$D$43,Valeurs!$F$4:$F$43))</f>
        <v>0.13999999999999999</v>
      </c>
      <c r="H160" s="144"/>
      <c r="I160" s="157">
        <f t="shared" si="21"/>
        <v>351.75</v>
      </c>
      <c r="J160" s="127">
        <v>70</v>
      </c>
      <c r="K160" s="92">
        <f t="shared" si="11"/>
        <v>1</v>
      </c>
      <c r="L160" s="127">
        <v>80.5</v>
      </c>
      <c r="M160" s="92">
        <f t="shared" si="12"/>
        <v>8</v>
      </c>
      <c r="N160" s="127">
        <v>54</v>
      </c>
      <c r="O160" s="92">
        <f t="shared" si="13"/>
        <v>6</v>
      </c>
      <c r="P160" s="127">
        <v>41.25</v>
      </c>
      <c r="Q160" s="92">
        <f t="shared" si="14"/>
        <v>2</v>
      </c>
      <c r="R160" s="127">
        <v>29</v>
      </c>
      <c r="S160" s="92">
        <f t="shared" si="15"/>
        <v>7</v>
      </c>
      <c r="T160" s="127">
        <v>77</v>
      </c>
      <c r="U160" s="92">
        <f t="shared" si="16"/>
        <v>5</v>
      </c>
      <c r="V160" s="127"/>
      <c r="W160" s="92" t="str">
        <f t="shared" si="17"/>
        <v/>
      </c>
      <c r="X160" s="127">
        <v>0</v>
      </c>
      <c r="Y160" s="92">
        <f t="shared" si="18"/>
        <v>1</v>
      </c>
      <c r="Z160" s="127">
        <v>0</v>
      </c>
      <c r="AA160" s="92">
        <f t="shared" si="19"/>
        <v>1</v>
      </c>
      <c r="AB160" s="129"/>
      <c r="AC160" s="92" t="str">
        <f t="shared" si="20"/>
        <v/>
      </c>
    </row>
    <row r="161" spans="1:29" ht="13.5" thickBot="1" x14ac:dyDescent="0.25">
      <c r="A161" s="176">
        <f>'Ordre de passage'!F27</f>
        <v>0</v>
      </c>
      <c r="B161" s="177">
        <f>'Ordre de passage'!G27</f>
        <v>0</v>
      </c>
      <c r="C161" s="178">
        <f>'Ordre de passage'!H27</f>
        <v>0</v>
      </c>
      <c r="D161" s="33"/>
      <c r="E161" s="95" t="str">
        <f t="shared" si="9"/>
        <v/>
      </c>
      <c r="F161" s="243" t="str">
        <f>IF(I161="","",LOOKUP(E161,Valeurs!$D$4:'Valeurs'!$D$43,Valeurs!$E$4:'Valeurs'!$E$43))</f>
        <v/>
      </c>
      <c r="G161" s="244" t="str">
        <f>IF(E161="","0,00%",LOOKUP(E161,Valeurs!$D$4:$D$43,Valeurs!$F$4:$F$43))</f>
        <v>0,00%</v>
      </c>
      <c r="H161" s="144"/>
      <c r="I161" s="157" t="str">
        <f t="shared" si="21"/>
        <v/>
      </c>
      <c r="J161" s="127"/>
      <c r="K161" s="92" t="str">
        <f t="shared" si="11"/>
        <v/>
      </c>
      <c r="L161" s="127"/>
      <c r="M161" s="92" t="str">
        <f t="shared" si="12"/>
        <v/>
      </c>
      <c r="N161" s="127"/>
      <c r="O161" s="92" t="str">
        <f t="shared" si="13"/>
        <v/>
      </c>
      <c r="P161" s="127"/>
      <c r="Q161" s="92" t="str">
        <f t="shared" si="14"/>
        <v/>
      </c>
      <c r="R161" s="127"/>
      <c r="S161" s="92" t="str">
        <f t="shared" si="15"/>
        <v/>
      </c>
      <c r="T161" s="127"/>
      <c r="U161" s="92" t="str">
        <f t="shared" si="16"/>
        <v/>
      </c>
      <c r="V161" s="127"/>
      <c r="W161" s="92" t="str">
        <f t="shared" si="17"/>
        <v/>
      </c>
      <c r="X161" s="127">
        <v>0</v>
      </c>
      <c r="Y161" s="92">
        <f t="shared" si="18"/>
        <v>1</v>
      </c>
      <c r="Z161" s="127">
        <v>0</v>
      </c>
      <c r="AA161" s="92">
        <f t="shared" si="19"/>
        <v>1</v>
      </c>
      <c r="AB161" s="129"/>
      <c r="AC161" s="92" t="str">
        <f t="shared" si="20"/>
        <v/>
      </c>
    </row>
    <row r="162" spans="1:29" ht="13.5" thickBot="1" x14ac:dyDescent="0.25">
      <c r="A162" s="176">
        <f>'Ordre de passage'!F28</f>
        <v>0</v>
      </c>
      <c r="B162" s="177">
        <f>'Ordre de passage'!G28</f>
        <v>0</v>
      </c>
      <c r="C162" s="178">
        <f>'Ordre de passage'!H28</f>
        <v>0</v>
      </c>
      <c r="D162" s="33"/>
      <c r="E162" s="95" t="str">
        <f t="shared" si="9"/>
        <v/>
      </c>
      <c r="F162" s="243" t="str">
        <f>IF(I162="","",LOOKUP(E162,Valeurs!$D$4:'Valeurs'!$D$43,Valeurs!$E$4:'Valeurs'!$E$43))</f>
        <v/>
      </c>
      <c r="G162" s="244" t="str">
        <f>IF(E162="","0,00%",LOOKUP(E162,Valeurs!$D$4:$D$43,Valeurs!$F$4:$F$43))</f>
        <v>0,00%</v>
      </c>
      <c r="H162" s="144"/>
      <c r="I162" s="157" t="str">
        <f t="shared" si="21"/>
        <v/>
      </c>
      <c r="J162" s="127"/>
      <c r="K162" s="92" t="str">
        <f t="shared" si="11"/>
        <v/>
      </c>
      <c r="L162" s="127"/>
      <c r="M162" s="92" t="str">
        <f t="shared" si="12"/>
        <v/>
      </c>
      <c r="N162" s="127"/>
      <c r="O162" s="92" t="str">
        <f t="shared" si="13"/>
        <v/>
      </c>
      <c r="P162" s="127"/>
      <c r="Q162" s="92" t="str">
        <f t="shared" si="14"/>
        <v/>
      </c>
      <c r="R162" s="127"/>
      <c r="S162" s="92" t="str">
        <f t="shared" si="15"/>
        <v/>
      </c>
      <c r="T162" s="127"/>
      <c r="U162" s="92" t="str">
        <f t="shared" si="16"/>
        <v/>
      </c>
      <c r="V162" s="127"/>
      <c r="W162" s="92" t="str">
        <f t="shared" si="17"/>
        <v/>
      </c>
      <c r="X162" s="127">
        <v>0</v>
      </c>
      <c r="Y162" s="92">
        <f t="shared" si="18"/>
        <v>1</v>
      </c>
      <c r="Z162" s="127">
        <v>0</v>
      </c>
      <c r="AA162" s="92">
        <f t="shared" si="19"/>
        <v>1</v>
      </c>
      <c r="AB162" s="129"/>
      <c r="AC162" s="92" t="str">
        <f t="shared" si="20"/>
        <v/>
      </c>
    </row>
    <row r="163" spans="1:29" ht="13.5" thickBot="1" x14ac:dyDescent="0.25">
      <c r="A163" s="176">
        <f>'Ordre de passage'!F29</f>
        <v>0</v>
      </c>
      <c r="B163" s="177">
        <f>'Ordre de passage'!G29</f>
        <v>0</v>
      </c>
      <c r="C163" s="178">
        <f>'Ordre de passage'!H29</f>
        <v>0</v>
      </c>
      <c r="D163" s="33"/>
      <c r="E163" s="95" t="str">
        <f t="shared" si="9"/>
        <v/>
      </c>
      <c r="F163" s="243" t="str">
        <f>IF(I163="","",LOOKUP(E163,Valeurs!$D$4:'Valeurs'!$D$43,Valeurs!$E$4:'Valeurs'!$E$43))</f>
        <v/>
      </c>
      <c r="G163" s="244" t="str">
        <f>IF(E163="","0,00%",LOOKUP(E163,Valeurs!$D$4:$D$43,Valeurs!$F$4:$F$43))</f>
        <v>0,00%</v>
      </c>
      <c r="H163" s="144"/>
      <c r="I163" s="157" t="str">
        <f t="shared" si="21"/>
        <v/>
      </c>
      <c r="J163" s="127"/>
      <c r="K163" s="92" t="str">
        <f t="shared" si="11"/>
        <v/>
      </c>
      <c r="L163" s="127"/>
      <c r="M163" s="92" t="str">
        <f t="shared" si="12"/>
        <v/>
      </c>
      <c r="N163" s="127"/>
      <c r="O163" s="92" t="str">
        <f t="shared" si="13"/>
        <v/>
      </c>
      <c r="P163" s="127"/>
      <c r="Q163" s="92" t="str">
        <f t="shared" si="14"/>
        <v/>
      </c>
      <c r="R163" s="127"/>
      <c r="S163" s="92" t="str">
        <f t="shared" si="15"/>
        <v/>
      </c>
      <c r="T163" s="127"/>
      <c r="U163" s="92" t="str">
        <f t="shared" si="16"/>
        <v/>
      </c>
      <c r="V163" s="127"/>
      <c r="W163" s="92" t="str">
        <f t="shared" si="17"/>
        <v/>
      </c>
      <c r="X163" s="127">
        <v>0</v>
      </c>
      <c r="Y163" s="92">
        <f t="shared" si="18"/>
        <v>1</v>
      </c>
      <c r="Z163" s="127">
        <v>0</v>
      </c>
      <c r="AA163" s="92">
        <f t="shared" si="19"/>
        <v>1</v>
      </c>
      <c r="AB163" s="129"/>
      <c r="AC163" s="92" t="str">
        <f t="shared" si="20"/>
        <v/>
      </c>
    </row>
    <row r="164" spans="1:29" ht="13.5" thickBot="1" x14ac:dyDescent="0.25">
      <c r="A164" s="176">
        <f>'Ordre de passage'!F30</f>
        <v>0</v>
      </c>
      <c r="B164" s="177">
        <f>'Ordre de passage'!G30</f>
        <v>0</v>
      </c>
      <c r="C164" s="178">
        <f>'Ordre de passage'!H30</f>
        <v>0</v>
      </c>
      <c r="D164" s="33"/>
      <c r="E164" s="95" t="str">
        <f t="shared" si="9"/>
        <v/>
      </c>
      <c r="F164" s="243" t="str">
        <f>IF(I164="","",LOOKUP(E164,Valeurs!$D$4:'Valeurs'!$D$43,Valeurs!$E$4:'Valeurs'!$E$43))</f>
        <v/>
      </c>
      <c r="G164" s="244" t="str">
        <f>IF(E164="","0,00%",LOOKUP(E164,Valeurs!$D$4:$D$43,Valeurs!$F$4:$F$43))</f>
        <v>0,00%</v>
      </c>
      <c r="H164" s="144"/>
      <c r="I164" s="157" t="str">
        <f t="shared" si="21"/>
        <v/>
      </c>
      <c r="J164" s="127"/>
      <c r="K164" s="92" t="str">
        <f t="shared" si="11"/>
        <v/>
      </c>
      <c r="L164" s="127"/>
      <c r="M164" s="92" t="str">
        <f t="shared" si="12"/>
        <v/>
      </c>
      <c r="N164" s="127"/>
      <c r="O164" s="92" t="str">
        <f t="shared" si="13"/>
        <v/>
      </c>
      <c r="P164" s="127"/>
      <c r="Q164" s="92" t="str">
        <f t="shared" si="14"/>
        <v/>
      </c>
      <c r="R164" s="127"/>
      <c r="S164" s="92" t="str">
        <f t="shared" si="15"/>
        <v/>
      </c>
      <c r="T164" s="127"/>
      <c r="U164" s="92" t="str">
        <f t="shared" si="16"/>
        <v/>
      </c>
      <c r="V164" s="127"/>
      <c r="W164" s="92" t="str">
        <f t="shared" si="17"/>
        <v/>
      </c>
      <c r="X164" s="127">
        <v>0</v>
      </c>
      <c r="Y164" s="92">
        <f t="shared" si="18"/>
        <v>1</v>
      </c>
      <c r="Z164" s="127">
        <v>0</v>
      </c>
      <c r="AA164" s="92">
        <f t="shared" si="19"/>
        <v>1</v>
      </c>
      <c r="AB164" s="129"/>
      <c r="AC164" s="92" t="str">
        <f t="shared" si="20"/>
        <v/>
      </c>
    </row>
    <row r="165" spans="1:29" ht="13.5" thickBot="1" x14ac:dyDescent="0.25">
      <c r="A165" s="176">
        <f>'Ordre de passage'!F31</f>
        <v>0</v>
      </c>
      <c r="B165" s="179" t="e">
        <f>'Ordre de passage'!#REF!</f>
        <v>#REF!</v>
      </c>
      <c r="C165" s="178">
        <f>'Ordre de passage'!H31</f>
        <v>0</v>
      </c>
      <c r="D165" s="33"/>
      <c r="E165" s="95" t="str">
        <f t="shared" si="9"/>
        <v/>
      </c>
      <c r="F165" s="243" t="str">
        <f>IF(I165="","",LOOKUP(E165,Valeurs!$D$4:'Valeurs'!$D$43,Valeurs!$E$4:'Valeurs'!$E$43))</f>
        <v/>
      </c>
      <c r="G165" s="244" t="str">
        <f>IF(E165="","0,00%",LOOKUP(E165,Valeurs!$D$4:$D$43,Valeurs!$F$4:$F$43))</f>
        <v>0,00%</v>
      </c>
      <c r="H165" s="144"/>
      <c r="I165" s="157" t="str">
        <f t="shared" si="21"/>
        <v/>
      </c>
      <c r="J165" s="127"/>
      <c r="K165" s="92" t="str">
        <f t="shared" si="11"/>
        <v/>
      </c>
      <c r="L165" s="127"/>
      <c r="M165" s="92" t="str">
        <f t="shared" si="12"/>
        <v/>
      </c>
      <c r="N165" s="127"/>
      <c r="O165" s="92" t="str">
        <f t="shared" si="13"/>
        <v/>
      </c>
      <c r="P165" s="127"/>
      <c r="Q165" s="92" t="str">
        <f t="shared" si="14"/>
        <v/>
      </c>
      <c r="R165" s="127"/>
      <c r="S165" s="92" t="str">
        <f t="shared" si="15"/>
        <v/>
      </c>
      <c r="T165" s="127"/>
      <c r="U165" s="92" t="str">
        <f t="shared" si="16"/>
        <v/>
      </c>
      <c r="V165" s="127"/>
      <c r="W165" s="92" t="str">
        <f t="shared" si="17"/>
        <v/>
      </c>
      <c r="X165" s="127">
        <v>0</v>
      </c>
      <c r="Y165" s="92">
        <f t="shared" si="18"/>
        <v>1</v>
      </c>
      <c r="Z165" s="127">
        <v>0</v>
      </c>
      <c r="AA165" s="92">
        <f t="shared" si="19"/>
        <v>1</v>
      </c>
      <c r="AB165" s="129"/>
      <c r="AC165" s="92" t="str">
        <f t="shared" si="20"/>
        <v/>
      </c>
    </row>
    <row r="166" spans="1:29" x14ac:dyDescent="0.2">
      <c r="A166" s="176">
        <f>'Ordre de passage'!F32</f>
        <v>0</v>
      </c>
      <c r="B166" s="179" t="e">
        <f>'Ordre de passage'!#REF!</f>
        <v>#REF!</v>
      </c>
      <c r="C166" s="178">
        <f>'Ordre de passage'!H32</f>
        <v>0</v>
      </c>
      <c r="D166" s="33"/>
      <c r="E166" s="95" t="str">
        <f t="shared" si="9"/>
        <v/>
      </c>
      <c r="F166" s="243" t="str">
        <f>IF(I166="","",LOOKUP(E166,Valeurs!$D$4:'Valeurs'!$D$43,Valeurs!$E$4:'Valeurs'!$E$43))</f>
        <v/>
      </c>
      <c r="G166" s="244" t="str">
        <f>IF(E166="","0,00%",LOOKUP(E166,Valeurs!$D$4:$D$43,Valeurs!$F$4:$F$43))</f>
        <v>0,00%</v>
      </c>
      <c r="H166" s="144"/>
      <c r="I166" s="157" t="str">
        <f t="shared" si="21"/>
        <v/>
      </c>
      <c r="J166" s="127"/>
      <c r="K166" s="92" t="str">
        <f t="shared" si="11"/>
        <v/>
      </c>
      <c r="L166" s="127"/>
      <c r="M166" s="92" t="str">
        <f t="shared" si="12"/>
        <v/>
      </c>
      <c r="N166" s="127"/>
      <c r="O166" s="92" t="str">
        <f t="shared" si="13"/>
        <v/>
      </c>
      <c r="P166" s="127"/>
      <c r="Q166" s="92" t="str">
        <f t="shared" si="14"/>
        <v/>
      </c>
      <c r="R166" s="127"/>
      <c r="S166" s="92" t="str">
        <f t="shared" si="15"/>
        <v/>
      </c>
      <c r="T166" s="127"/>
      <c r="U166" s="92" t="str">
        <f t="shared" si="16"/>
        <v/>
      </c>
      <c r="V166" s="127"/>
      <c r="W166" s="92" t="str">
        <f t="shared" si="17"/>
        <v/>
      </c>
      <c r="X166" s="127">
        <v>0</v>
      </c>
      <c r="Y166" s="92">
        <f t="shared" si="18"/>
        <v>1</v>
      </c>
      <c r="Z166" s="127">
        <v>0</v>
      </c>
      <c r="AA166" s="92">
        <f t="shared" si="19"/>
        <v>1</v>
      </c>
      <c r="AB166" s="129"/>
      <c r="AC166" s="92" t="str">
        <f t="shared" si="20"/>
        <v/>
      </c>
    </row>
    <row r="167" spans="1:29" ht="13.5" thickBot="1" x14ac:dyDescent="0.25">
      <c r="A167" s="180" t="e">
        <f>'Ordre de passage'!#REF!</f>
        <v>#REF!</v>
      </c>
      <c r="B167" s="181" t="e">
        <f>'Ordre de passage'!#REF!</f>
        <v>#REF!</v>
      </c>
      <c r="C167" s="182" t="e">
        <f>'Ordre de passage'!#REF!</f>
        <v>#REF!</v>
      </c>
      <c r="D167" s="34"/>
      <c r="E167" s="95" t="str">
        <f t="shared" si="9"/>
        <v/>
      </c>
      <c r="F167" s="83" t="str">
        <f>IF(I167="","",LOOKUP(E167,Valeurs!$D$4:'Valeurs'!$D$43,Valeurs!$E$4:'Valeurs'!$E$43))</f>
        <v/>
      </c>
      <c r="G167" s="173" t="str">
        <f>IF(E167="","0,00%",LOOKUP(E167,Valeurs!$D$4:$D$43,Valeurs!$F$4:$F$43))</f>
        <v>0,00%</v>
      </c>
      <c r="H167" s="145"/>
      <c r="I167" s="158" t="str">
        <f t="shared" si="21"/>
        <v/>
      </c>
      <c r="J167" s="128"/>
      <c r="K167" s="93" t="str">
        <f t="shared" si="11"/>
        <v/>
      </c>
      <c r="L167" s="128"/>
      <c r="M167" s="93" t="str">
        <f t="shared" si="12"/>
        <v/>
      </c>
      <c r="N167" s="128"/>
      <c r="O167" s="93" t="str">
        <f t="shared" si="13"/>
        <v/>
      </c>
      <c r="P167" s="128"/>
      <c r="Q167" s="93" t="str">
        <f t="shared" si="14"/>
        <v/>
      </c>
      <c r="R167" s="128"/>
      <c r="S167" s="93" t="str">
        <f t="shared" si="15"/>
        <v/>
      </c>
      <c r="T167" s="128"/>
      <c r="U167" s="93" t="str">
        <f t="shared" si="16"/>
        <v/>
      </c>
      <c r="V167" s="128"/>
      <c r="W167" s="93" t="str">
        <f t="shared" si="17"/>
        <v/>
      </c>
      <c r="X167" s="128">
        <v>0</v>
      </c>
      <c r="Y167" s="93">
        <f t="shared" si="18"/>
        <v>1</v>
      </c>
      <c r="Z167" s="128">
        <v>0</v>
      </c>
      <c r="AA167" s="93">
        <f t="shared" si="19"/>
        <v>1</v>
      </c>
      <c r="AB167" s="130"/>
      <c r="AC167" s="93" t="str">
        <f t="shared" si="20"/>
        <v/>
      </c>
    </row>
    <row r="168" spans="1:29" ht="13.5" thickBot="1" x14ac:dyDescent="0.25">
      <c r="A168"/>
      <c r="H168"/>
    </row>
    <row r="169" spans="1:29" ht="18" x14ac:dyDescent="0.25">
      <c r="A169" s="475" t="s">
        <v>108</v>
      </c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6"/>
      <c r="Q169" s="476"/>
      <c r="R169" s="476"/>
      <c r="S169" s="476"/>
      <c r="T169" s="476"/>
      <c r="U169" s="476"/>
      <c r="V169" s="476"/>
      <c r="W169" s="476"/>
      <c r="X169" s="476"/>
      <c r="Y169" s="477"/>
    </row>
    <row r="170" spans="1:29" ht="27" thickBot="1" x14ac:dyDescent="0.25">
      <c r="A170" s="478" t="s">
        <v>27</v>
      </c>
      <c r="B170" s="479"/>
      <c r="C170" s="479"/>
      <c r="D170" s="479"/>
      <c r="E170" s="479"/>
      <c r="F170" s="479"/>
      <c r="G170" s="479"/>
      <c r="H170" s="479"/>
      <c r="I170" s="479"/>
      <c r="J170" s="479"/>
      <c r="K170" s="479"/>
      <c r="L170" s="479"/>
      <c r="M170" s="479"/>
      <c r="N170" s="479"/>
      <c r="O170" s="479"/>
      <c r="P170" s="479"/>
      <c r="Q170" s="479"/>
      <c r="R170" s="479"/>
      <c r="S170" s="479"/>
      <c r="T170" s="479"/>
      <c r="U170" s="479"/>
      <c r="V170" s="479"/>
      <c r="W170" s="479"/>
      <c r="X170" s="479"/>
      <c r="Y170" s="480"/>
    </row>
    <row r="171" spans="1:29" ht="23.1" customHeight="1" thickBot="1" x14ac:dyDescent="0.25">
      <c r="A171" s="522" t="s">
        <v>18</v>
      </c>
      <c r="B171" s="528" t="s">
        <v>31</v>
      </c>
      <c r="C171" s="529"/>
      <c r="D171" s="356"/>
      <c r="E171" s="465" t="s">
        <v>5</v>
      </c>
      <c r="F171" s="465" t="s">
        <v>15</v>
      </c>
      <c r="G171" s="465" t="s">
        <v>1</v>
      </c>
      <c r="H171" s="484"/>
      <c r="I171" s="379" t="s">
        <v>0</v>
      </c>
      <c r="J171" s="491" t="s">
        <v>110</v>
      </c>
      <c r="K171" s="492"/>
      <c r="L171" s="502" t="s">
        <v>111</v>
      </c>
      <c r="M171" s="502"/>
      <c r="N171" s="502" t="s">
        <v>112</v>
      </c>
      <c r="O171" s="502"/>
      <c r="P171" s="502" t="s">
        <v>113</v>
      </c>
      <c r="Q171" s="502"/>
      <c r="R171" s="502" t="s">
        <v>114</v>
      </c>
      <c r="S171" s="502"/>
      <c r="T171" s="502" t="s">
        <v>115</v>
      </c>
      <c r="U171" s="502"/>
      <c r="V171" s="464" t="s">
        <v>86</v>
      </c>
      <c r="W171" s="464"/>
      <c r="X171" s="464" t="s">
        <v>86</v>
      </c>
      <c r="Y171" s="464"/>
    </row>
    <row r="172" spans="1:29" ht="13.5" thickBot="1" x14ac:dyDescent="0.25">
      <c r="A172" s="523"/>
      <c r="B172" s="530"/>
      <c r="C172" s="531"/>
      <c r="D172" s="175"/>
      <c r="E172" s="466"/>
      <c r="F172" s="466"/>
      <c r="G172" s="466"/>
      <c r="H172" s="485"/>
      <c r="I172" s="380">
        <f>SUM(J172,T172,X172,V172,R172,P172,N172,L172)</f>
        <v>568</v>
      </c>
      <c r="J172" s="125">
        <v>152</v>
      </c>
      <c r="K172" s="32" t="s">
        <v>5</v>
      </c>
      <c r="L172" s="125">
        <v>76</v>
      </c>
      <c r="M172" s="32" t="s">
        <v>5</v>
      </c>
      <c r="N172" s="125">
        <v>110</v>
      </c>
      <c r="O172" s="32" t="s">
        <v>5</v>
      </c>
      <c r="P172" s="125">
        <v>80</v>
      </c>
      <c r="Q172" s="32" t="s">
        <v>5</v>
      </c>
      <c r="R172" s="125">
        <v>110</v>
      </c>
      <c r="S172" s="32" t="s">
        <v>5</v>
      </c>
      <c r="T172" s="125">
        <v>40</v>
      </c>
      <c r="U172" s="32" t="s">
        <v>5</v>
      </c>
      <c r="V172" s="365">
        <v>0</v>
      </c>
      <c r="W172" s="366" t="s">
        <v>5</v>
      </c>
      <c r="X172" s="365">
        <v>0</v>
      </c>
      <c r="Y172" s="366" t="s">
        <v>5</v>
      </c>
    </row>
    <row r="173" spans="1:29" ht="13.5" thickBot="1" x14ac:dyDescent="0.25">
      <c r="A173" s="283" t="str">
        <f>'Ordre de passage'!F4</f>
        <v>O'méga</v>
      </c>
      <c r="B173" s="284" t="str">
        <f>'Ordre de passage'!G4</f>
        <v xml:space="preserve">Annabelle Duquet </v>
      </c>
      <c r="C173" s="271" t="str">
        <f>'Ordre de passage'!H4</f>
        <v xml:space="preserve">Tiffany Turgeon </v>
      </c>
      <c r="D173" s="58"/>
      <c r="E173" s="65">
        <f>IF(I173="","",RANK(I173,$I$173:$I$202))</f>
        <v>19</v>
      </c>
      <c r="F173" s="59">
        <f>IF(I173="","",LOOKUP(E173,Valeurs!$G$4:'Valeurs'!$G$43,Valeurs!$H$4:'Valeurs'!$H$43))</f>
        <v>0</v>
      </c>
      <c r="G173" s="246">
        <f>IF(E173="","0,00%",LOOKUP(E173,Valeurs!$G$4:$G$43,Valeurs!$I$4:$I$43))</f>
        <v>0</v>
      </c>
      <c r="H173" s="152"/>
      <c r="I173" s="156">
        <f>IF(J173="","",SUM(J173,T173,X173,V173,L173,N173,P173,R173))</f>
        <v>244.2</v>
      </c>
      <c r="J173" s="126">
        <v>30</v>
      </c>
      <c r="K173" s="60">
        <f>IF(J173="","",RANK(J173,$J$173:$J$202))</f>
        <v>23</v>
      </c>
      <c r="L173" s="126">
        <v>13</v>
      </c>
      <c r="M173" s="60">
        <f>IF(L173="","",RANK(L173,$L$173:$L$202))</f>
        <v>21</v>
      </c>
      <c r="N173" s="126">
        <v>76</v>
      </c>
      <c r="O173" s="60">
        <f>IF(N173="","",RANK(N173,$N$173:$N$202))</f>
        <v>13</v>
      </c>
      <c r="P173" s="126">
        <v>23.2</v>
      </c>
      <c r="Q173" s="60">
        <f>IF(P173="","",RANK(P173,$P$173:$P$202))</f>
        <v>21</v>
      </c>
      <c r="R173" s="126">
        <v>70</v>
      </c>
      <c r="S173" s="60">
        <f>IF(R173="","",RANK(R173,$R$173:$R$202))</f>
        <v>12</v>
      </c>
      <c r="T173" s="126">
        <v>32</v>
      </c>
      <c r="U173" s="60">
        <f>IF(T173="","",RANK(T173,$T$173:$T$202))</f>
        <v>4</v>
      </c>
      <c r="V173" s="367">
        <v>0</v>
      </c>
      <c r="W173" s="368">
        <f>IF(V173="","",RANK(V173,$V$173:$V$202))</f>
        <v>1</v>
      </c>
      <c r="X173" s="367">
        <v>0</v>
      </c>
      <c r="Y173" s="368">
        <f>IF(X173="","",RANK(X173,$X$173:$X$202))</f>
        <v>1</v>
      </c>
    </row>
    <row r="174" spans="1:29" ht="13.5" thickBot="1" x14ac:dyDescent="0.25">
      <c r="A174" s="283" t="str">
        <f>'Ordre de passage'!F5</f>
        <v>CSRAD</v>
      </c>
      <c r="B174" s="284" t="str">
        <f>'Ordre de passage'!G5</f>
        <v xml:space="preserve">Danika Ouellet </v>
      </c>
      <c r="C174" s="271" t="str">
        <f>'Ordre de passage'!H5</f>
        <v xml:space="preserve">Audréanne Lampron </v>
      </c>
      <c r="D174" s="33"/>
      <c r="E174" s="66">
        <f t="shared" ref="E174:E202" si="22">IF(I174="","",RANK(I174,$I$173:$I$202))</f>
        <v>22</v>
      </c>
      <c r="F174" s="61">
        <f>IF(I174="","",LOOKUP(E174,Valeurs!$G$4:'Valeurs'!$G$43,Valeurs!$H$4:'Valeurs'!$H$43))</f>
        <v>0</v>
      </c>
      <c r="G174" s="247">
        <f>IF(E174="","0,00%",LOOKUP(E174,Valeurs!$G$4:$G$43,Valeurs!$I$4:$I$43))</f>
        <v>0</v>
      </c>
      <c r="H174" s="153"/>
      <c r="I174" s="157">
        <f t="shared" ref="I174:I202" si="23">IF(J174="","",SUM(J174,T174,X174,V174,L174,N174,P174,R174))</f>
        <v>221</v>
      </c>
      <c r="J174" s="127">
        <v>39</v>
      </c>
      <c r="K174" s="62">
        <f t="shared" ref="K174:K202" si="24">IF(J174="","",RANK(J174,$J$173:$J$202))</f>
        <v>19</v>
      </c>
      <c r="L174" s="127">
        <v>23</v>
      </c>
      <c r="M174" s="62">
        <f t="shared" ref="M174:M202" si="25">IF(L174="","",RANK(L174,$L$173:$L$202))</f>
        <v>14</v>
      </c>
      <c r="N174" s="127">
        <v>52</v>
      </c>
      <c r="O174" s="62">
        <f t="shared" ref="O174:O202" si="26">IF(N174="","",RANK(N174,$N$173:$N$202))</f>
        <v>19</v>
      </c>
      <c r="P174" s="127">
        <v>47</v>
      </c>
      <c r="Q174" s="62">
        <f t="shared" ref="Q174:Q202" si="27">IF(P174="","",RANK(P174,$P$173:$P$202))</f>
        <v>16</v>
      </c>
      <c r="R174" s="127">
        <v>60</v>
      </c>
      <c r="S174" s="62">
        <f t="shared" ref="S174:S202" si="28">IF(R174="","",RANK(R174,$R$173:$R$202))</f>
        <v>17</v>
      </c>
      <c r="T174" s="127">
        <v>0</v>
      </c>
      <c r="U174" s="62">
        <f t="shared" ref="U174:U202" si="29">IF(T174="","",RANK(T174,$T$173:$T$202))</f>
        <v>22</v>
      </c>
      <c r="V174" s="370">
        <v>0</v>
      </c>
      <c r="W174" s="371">
        <f t="shared" ref="W174:W202" si="30">IF(V174="","",RANK(V174,$V$173:$V$202))</f>
        <v>1</v>
      </c>
      <c r="X174" s="370">
        <v>0</v>
      </c>
      <c r="Y174" s="371">
        <f t="shared" ref="Y174:Y202" si="31">IF(X174="","",RANK(X174,$X$173:$X$202))</f>
        <v>1</v>
      </c>
    </row>
    <row r="175" spans="1:29" ht="13.5" thickBot="1" x14ac:dyDescent="0.25">
      <c r="A175" s="283" t="str">
        <f>'Ordre de passage'!F6</f>
        <v>CSRAD</v>
      </c>
      <c r="B175" s="284" t="str">
        <f>'Ordre de passage'!G6</f>
        <v xml:space="preserve">Malory Boisclair </v>
      </c>
      <c r="C175" s="271" t="str">
        <f>'Ordre de passage'!H6</f>
        <v xml:space="preserve">Camélia Deshaies </v>
      </c>
      <c r="D175" s="33"/>
      <c r="E175" s="66">
        <f t="shared" si="22"/>
        <v>7</v>
      </c>
      <c r="F175" s="61">
        <f>IF(I175="","",LOOKUP(E175,Valeurs!$G$4:'Valeurs'!$G$43,Valeurs!$H$4:'Valeurs'!$H$43))</f>
        <v>11</v>
      </c>
      <c r="G175" s="247">
        <f>IF(E175="","0,00%",LOOKUP(E175,Valeurs!$G$4:$G$43,Valeurs!$I$4:$I$43))</f>
        <v>0.16500000000000001</v>
      </c>
      <c r="H175" s="153"/>
      <c r="I175" s="157">
        <f t="shared" si="23"/>
        <v>338</v>
      </c>
      <c r="J175" s="127">
        <v>50</v>
      </c>
      <c r="K175" s="62">
        <f t="shared" si="24"/>
        <v>13</v>
      </c>
      <c r="L175" s="127">
        <v>15</v>
      </c>
      <c r="M175" s="62">
        <f t="shared" si="25"/>
        <v>18</v>
      </c>
      <c r="N175" s="127">
        <v>89</v>
      </c>
      <c r="O175" s="62">
        <f t="shared" si="26"/>
        <v>6</v>
      </c>
      <c r="P175" s="127">
        <v>77</v>
      </c>
      <c r="Q175" s="62">
        <f t="shared" si="27"/>
        <v>1</v>
      </c>
      <c r="R175" s="127">
        <v>75</v>
      </c>
      <c r="S175" s="62">
        <f t="shared" si="28"/>
        <v>11</v>
      </c>
      <c r="T175" s="127">
        <v>32</v>
      </c>
      <c r="U175" s="62">
        <f t="shared" si="29"/>
        <v>4</v>
      </c>
      <c r="V175" s="370">
        <v>0</v>
      </c>
      <c r="W175" s="371">
        <f t="shared" si="30"/>
        <v>1</v>
      </c>
      <c r="X175" s="370">
        <v>0</v>
      </c>
      <c r="Y175" s="371">
        <f t="shared" si="31"/>
        <v>1</v>
      </c>
    </row>
    <row r="176" spans="1:29" ht="13.5" thickBot="1" x14ac:dyDescent="0.25">
      <c r="A176" s="283" t="str">
        <f>'Ordre de passage'!F7</f>
        <v>CSRAD</v>
      </c>
      <c r="B176" s="284" t="str">
        <f>'Ordre de passage'!G7</f>
        <v xml:space="preserve">Sarah-Claude Lampron </v>
      </c>
      <c r="C176" s="271" t="str">
        <f>'Ordre de passage'!H7</f>
        <v xml:space="preserve">Lili-Rose Blanchette </v>
      </c>
      <c r="D176" s="33"/>
      <c r="E176" s="66">
        <f t="shared" si="22"/>
        <v>18</v>
      </c>
      <c r="F176" s="61">
        <f>IF(I176="","",LOOKUP(E176,Valeurs!$G$4:'Valeurs'!$G$43,Valeurs!$H$4:'Valeurs'!$H$43))</f>
        <v>0</v>
      </c>
      <c r="G176" s="247">
        <f>IF(E176="","0,00%",LOOKUP(E176,Valeurs!$G$4:$G$43,Valeurs!$I$4:$I$43))</f>
        <v>0</v>
      </c>
      <c r="H176" s="153"/>
      <c r="I176" s="157">
        <f t="shared" si="23"/>
        <v>262</v>
      </c>
      <c r="J176" s="127">
        <v>32</v>
      </c>
      <c r="K176" s="62">
        <f t="shared" si="24"/>
        <v>21</v>
      </c>
      <c r="L176" s="127">
        <v>32</v>
      </c>
      <c r="M176" s="62">
        <f t="shared" si="25"/>
        <v>3</v>
      </c>
      <c r="N176" s="127">
        <v>91</v>
      </c>
      <c r="O176" s="62">
        <f t="shared" si="26"/>
        <v>5</v>
      </c>
      <c r="P176" s="127">
        <v>6</v>
      </c>
      <c r="Q176" s="62">
        <f t="shared" si="27"/>
        <v>23</v>
      </c>
      <c r="R176" s="127">
        <v>65</v>
      </c>
      <c r="S176" s="62">
        <f t="shared" si="28"/>
        <v>16</v>
      </c>
      <c r="T176" s="127">
        <v>36</v>
      </c>
      <c r="U176" s="62">
        <f t="shared" si="29"/>
        <v>1</v>
      </c>
      <c r="V176" s="370">
        <v>0</v>
      </c>
      <c r="W176" s="371">
        <f t="shared" si="30"/>
        <v>1</v>
      </c>
      <c r="X176" s="370">
        <v>0</v>
      </c>
      <c r="Y176" s="371">
        <f t="shared" si="31"/>
        <v>1</v>
      </c>
    </row>
    <row r="177" spans="1:25" ht="13.5" thickBot="1" x14ac:dyDescent="0.25">
      <c r="A177" s="283" t="str">
        <f>'Ordre de passage'!F8</f>
        <v>CSRAD</v>
      </c>
      <c r="B177" s="284" t="str">
        <f>'Ordre de passage'!G8</f>
        <v xml:space="preserve">Ariane Gilbert </v>
      </c>
      <c r="C177" s="271" t="str">
        <f>'Ordre de passage'!H8</f>
        <v xml:space="preserve">Alexandrine Laperrière </v>
      </c>
      <c r="D177" s="33"/>
      <c r="E177" s="66">
        <f t="shared" si="22"/>
        <v>16</v>
      </c>
      <c r="F177" s="61">
        <f>IF(I177="","",LOOKUP(E177,Valeurs!$G$4:'Valeurs'!$G$43,Valeurs!$H$4:'Valeurs'!$H$43))</f>
        <v>1</v>
      </c>
      <c r="G177" s="247">
        <f>IF(E177="","0,00%",LOOKUP(E177,Valeurs!$G$4:$G$43,Valeurs!$I$4:$I$43))</f>
        <v>1.4999999999999999E-2</v>
      </c>
      <c r="H177" s="153"/>
      <c r="I177" s="157">
        <f t="shared" si="23"/>
        <v>272</v>
      </c>
      <c r="J177" s="127">
        <v>58</v>
      </c>
      <c r="K177" s="62">
        <f t="shared" si="24"/>
        <v>9</v>
      </c>
      <c r="L177" s="127">
        <v>26</v>
      </c>
      <c r="M177" s="62">
        <f t="shared" si="25"/>
        <v>9</v>
      </c>
      <c r="N177" s="127">
        <v>30</v>
      </c>
      <c r="O177" s="62">
        <f t="shared" si="26"/>
        <v>22</v>
      </c>
      <c r="P177" s="127">
        <v>66</v>
      </c>
      <c r="Q177" s="62">
        <f t="shared" si="27"/>
        <v>2</v>
      </c>
      <c r="R177" s="127">
        <v>60</v>
      </c>
      <c r="S177" s="62">
        <f t="shared" si="28"/>
        <v>17</v>
      </c>
      <c r="T177" s="127">
        <v>32</v>
      </c>
      <c r="U177" s="62">
        <f t="shared" si="29"/>
        <v>4</v>
      </c>
      <c r="V177" s="370">
        <v>0</v>
      </c>
      <c r="W177" s="371">
        <f t="shared" si="30"/>
        <v>1</v>
      </c>
      <c r="X177" s="370">
        <v>0</v>
      </c>
      <c r="Y177" s="371">
        <f t="shared" si="31"/>
        <v>1</v>
      </c>
    </row>
    <row r="178" spans="1:25" ht="13.5" thickBot="1" x14ac:dyDescent="0.25">
      <c r="A178" s="283" t="str">
        <f>'Ordre de passage'!F9</f>
        <v>CSRAD</v>
      </c>
      <c r="B178" s="284" t="str">
        <f>'Ordre de passage'!G9</f>
        <v>Florence Melanson</v>
      </c>
      <c r="C178" s="271" t="str">
        <f>'Ordre de passage'!H9</f>
        <v>Joachim Audi</v>
      </c>
      <c r="D178" s="33"/>
      <c r="E178" s="66">
        <f t="shared" si="22"/>
        <v>14</v>
      </c>
      <c r="F178" s="61">
        <f>IF(I178="","",LOOKUP(E178,Valeurs!$G$4:'Valeurs'!$G$43,Valeurs!$H$4:'Valeurs'!$H$43))</f>
        <v>3</v>
      </c>
      <c r="G178" s="247">
        <f>IF(E178="","0,00%",LOOKUP(E178,Valeurs!$G$4:$G$43,Valeurs!$I$4:$I$43))</f>
        <v>4.4999999999999998E-2</v>
      </c>
      <c r="H178" s="153"/>
      <c r="I178" s="157">
        <f t="shared" si="23"/>
        <v>283.8</v>
      </c>
      <c r="J178" s="127">
        <v>44.8</v>
      </c>
      <c r="K178" s="62">
        <f t="shared" si="24"/>
        <v>17</v>
      </c>
      <c r="L178" s="127">
        <v>14</v>
      </c>
      <c r="M178" s="62">
        <f t="shared" si="25"/>
        <v>19</v>
      </c>
      <c r="N178" s="127">
        <v>76</v>
      </c>
      <c r="O178" s="62">
        <f t="shared" si="26"/>
        <v>13</v>
      </c>
      <c r="P178" s="127">
        <v>63</v>
      </c>
      <c r="Q178" s="62">
        <f t="shared" si="27"/>
        <v>5</v>
      </c>
      <c r="R178" s="127">
        <v>50</v>
      </c>
      <c r="S178" s="62">
        <f t="shared" si="28"/>
        <v>23</v>
      </c>
      <c r="T178" s="127">
        <v>36</v>
      </c>
      <c r="U178" s="62">
        <f t="shared" si="29"/>
        <v>1</v>
      </c>
      <c r="V178" s="370">
        <v>0</v>
      </c>
      <c r="W178" s="371">
        <f t="shared" si="30"/>
        <v>1</v>
      </c>
      <c r="X178" s="370">
        <v>0</v>
      </c>
      <c r="Y178" s="371">
        <f t="shared" si="31"/>
        <v>1</v>
      </c>
    </row>
    <row r="179" spans="1:25" ht="13.5" thickBot="1" x14ac:dyDescent="0.25">
      <c r="A179" s="283" t="str">
        <f>'Ordre de passage'!F10</f>
        <v>30Deux</v>
      </c>
      <c r="B179" s="284" t="str">
        <f>'Ordre de passage'!G10</f>
        <v xml:space="preserve">Ariane Trudel </v>
      </c>
      <c r="C179" s="271" t="str">
        <f>'Ordre de passage'!H10</f>
        <v>Vanessa Bélanger</v>
      </c>
      <c r="D179" s="33"/>
      <c r="E179" s="66">
        <f t="shared" si="22"/>
        <v>20</v>
      </c>
      <c r="F179" s="61">
        <f>IF(I179="","",LOOKUP(E179,Valeurs!$G$4:'Valeurs'!$G$43,Valeurs!$H$4:'Valeurs'!$H$43))</f>
        <v>0</v>
      </c>
      <c r="G179" s="247">
        <f>IF(E179="","0,00%",LOOKUP(E179,Valeurs!$G$4:$G$43,Valeurs!$I$4:$I$43))</f>
        <v>0</v>
      </c>
      <c r="H179" s="153"/>
      <c r="I179" s="157">
        <f t="shared" si="23"/>
        <v>241</v>
      </c>
      <c r="J179" s="127">
        <v>39</v>
      </c>
      <c r="K179" s="62">
        <f t="shared" si="24"/>
        <v>19</v>
      </c>
      <c r="L179" s="127">
        <v>39</v>
      </c>
      <c r="M179" s="62">
        <f t="shared" si="25"/>
        <v>1</v>
      </c>
      <c r="N179" s="127">
        <v>32</v>
      </c>
      <c r="O179" s="62">
        <f t="shared" si="26"/>
        <v>20</v>
      </c>
      <c r="P179" s="127">
        <v>48</v>
      </c>
      <c r="Q179" s="62">
        <f t="shared" si="27"/>
        <v>14</v>
      </c>
      <c r="R179" s="127">
        <v>55</v>
      </c>
      <c r="S179" s="62">
        <f t="shared" si="28"/>
        <v>20</v>
      </c>
      <c r="T179" s="127">
        <v>28</v>
      </c>
      <c r="U179" s="62">
        <f t="shared" si="29"/>
        <v>13</v>
      </c>
      <c r="V179" s="370">
        <v>0</v>
      </c>
      <c r="W179" s="371">
        <f t="shared" si="30"/>
        <v>1</v>
      </c>
      <c r="X179" s="370">
        <v>0</v>
      </c>
      <c r="Y179" s="371">
        <f t="shared" si="31"/>
        <v>1</v>
      </c>
    </row>
    <row r="180" spans="1:25" ht="13.5" thickBot="1" x14ac:dyDescent="0.25">
      <c r="A180" s="283" t="str">
        <f>'Ordre de passage'!F11</f>
        <v>30Deux</v>
      </c>
      <c r="B180" s="284" t="str">
        <f>'Ordre de passage'!G11</f>
        <v>Anne-Émilie Bell</v>
      </c>
      <c r="C180" s="271" t="str">
        <f>'Ordre de passage'!H11</f>
        <v xml:space="preserve">Hugo Drouin </v>
      </c>
      <c r="D180" s="33"/>
      <c r="E180" s="66">
        <f t="shared" si="22"/>
        <v>17</v>
      </c>
      <c r="F180" s="61">
        <f>IF(I180="","",LOOKUP(E180,Valeurs!$G$4:'Valeurs'!$G$43,Valeurs!$H$4:'Valeurs'!$H$43))</f>
        <v>0</v>
      </c>
      <c r="G180" s="247">
        <f>IF(E180="","0,00%",LOOKUP(E180,Valeurs!$G$4:$G$43,Valeurs!$I$4:$I$43))</f>
        <v>0</v>
      </c>
      <c r="H180" s="153"/>
      <c r="I180" s="157">
        <f t="shared" si="23"/>
        <v>268</v>
      </c>
      <c r="J180" s="127">
        <v>58</v>
      </c>
      <c r="K180" s="62">
        <f t="shared" si="24"/>
        <v>9</v>
      </c>
      <c r="L180" s="127">
        <v>14</v>
      </c>
      <c r="M180" s="62">
        <f t="shared" si="25"/>
        <v>19</v>
      </c>
      <c r="N180" s="127">
        <v>107</v>
      </c>
      <c r="O180" s="62">
        <f t="shared" si="26"/>
        <v>1</v>
      </c>
      <c r="P180" s="127">
        <v>8</v>
      </c>
      <c r="Q180" s="62">
        <f t="shared" si="27"/>
        <v>22</v>
      </c>
      <c r="R180" s="127">
        <v>55</v>
      </c>
      <c r="S180" s="62">
        <f t="shared" si="28"/>
        <v>20</v>
      </c>
      <c r="T180" s="127">
        <v>26</v>
      </c>
      <c r="U180" s="62">
        <f t="shared" si="29"/>
        <v>16</v>
      </c>
      <c r="V180" s="370">
        <v>0</v>
      </c>
      <c r="W180" s="371">
        <f t="shared" si="30"/>
        <v>1</v>
      </c>
      <c r="X180" s="370">
        <v>0</v>
      </c>
      <c r="Y180" s="371">
        <f t="shared" si="31"/>
        <v>1</v>
      </c>
    </row>
    <row r="181" spans="1:25" ht="13.5" thickBot="1" x14ac:dyDescent="0.25">
      <c r="A181" s="283" t="str">
        <f>'Ordre de passage'!F12</f>
        <v>30Deux</v>
      </c>
      <c r="B181" s="284" t="str">
        <f>'Ordre de passage'!G12</f>
        <v>Léa-Hamelin</v>
      </c>
      <c r="C181" s="271" t="str">
        <f>'Ordre de passage'!H12</f>
        <v xml:space="preserve">Laurie Lefebvre </v>
      </c>
      <c r="D181" s="33"/>
      <c r="E181" s="66">
        <f t="shared" si="22"/>
        <v>21</v>
      </c>
      <c r="F181" s="61">
        <f>IF(I181="","",LOOKUP(E181,Valeurs!$G$4:'Valeurs'!$G$43,Valeurs!$H$4:'Valeurs'!$H$43))</f>
        <v>0</v>
      </c>
      <c r="G181" s="247">
        <f>IF(E181="","0,00%",LOOKUP(E181,Valeurs!$G$4:$G$43,Valeurs!$I$4:$I$43))</f>
        <v>0</v>
      </c>
      <c r="H181" s="153"/>
      <c r="I181" s="157">
        <f t="shared" si="23"/>
        <v>240</v>
      </c>
      <c r="J181" s="127">
        <v>66</v>
      </c>
      <c r="K181" s="62">
        <f t="shared" si="24"/>
        <v>8</v>
      </c>
      <c r="L181" s="127">
        <v>19</v>
      </c>
      <c r="M181" s="62">
        <f t="shared" si="25"/>
        <v>17</v>
      </c>
      <c r="N181" s="127">
        <v>18</v>
      </c>
      <c r="O181" s="62">
        <f t="shared" si="26"/>
        <v>23</v>
      </c>
      <c r="P181" s="127">
        <v>53</v>
      </c>
      <c r="Q181" s="62">
        <f t="shared" si="27"/>
        <v>11</v>
      </c>
      <c r="R181" s="127">
        <v>70</v>
      </c>
      <c r="S181" s="62">
        <f t="shared" si="28"/>
        <v>12</v>
      </c>
      <c r="T181" s="127">
        <v>14</v>
      </c>
      <c r="U181" s="62">
        <f t="shared" si="29"/>
        <v>19</v>
      </c>
      <c r="V181" s="370">
        <v>0</v>
      </c>
      <c r="W181" s="371">
        <f t="shared" si="30"/>
        <v>1</v>
      </c>
      <c r="X181" s="370">
        <v>0</v>
      </c>
      <c r="Y181" s="371">
        <f t="shared" si="31"/>
        <v>1</v>
      </c>
    </row>
    <row r="182" spans="1:25" ht="13.5" thickBot="1" x14ac:dyDescent="0.25">
      <c r="A182" s="283" t="str">
        <f>'Ordre de passage'!F13</f>
        <v>Dam'eauclès</v>
      </c>
      <c r="B182" s="284" t="str">
        <f>'Ordre de passage'!G13</f>
        <v xml:space="preserve">Mathis Rousson </v>
      </c>
      <c r="C182" s="271" t="str">
        <f>'Ordre de passage'!H13</f>
        <v xml:space="preserve">Zacharie Yergeau </v>
      </c>
      <c r="D182" s="33"/>
      <c r="E182" s="66">
        <f t="shared" si="22"/>
        <v>9</v>
      </c>
      <c r="F182" s="61">
        <f>IF(I182="","",LOOKUP(E182,Valeurs!$G$4:'Valeurs'!$G$43,Valeurs!$H$4:'Valeurs'!$H$43))</f>
        <v>8</v>
      </c>
      <c r="G182" s="247">
        <f>IF(E182="","0,00%",LOOKUP(E182,Valeurs!$G$4:$G$43,Valeurs!$I$4:$I$43))</f>
        <v>0.12</v>
      </c>
      <c r="H182" s="153"/>
      <c r="I182" s="157">
        <f t="shared" si="23"/>
        <v>329</v>
      </c>
      <c r="J182" s="127">
        <v>67</v>
      </c>
      <c r="K182" s="62">
        <f t="shared" si="24"/>
        <v>7</v>
      </c>
      <c r="L182" s="127">
        <v>22</v>
      </c>
      <c r="M182" s="62">
        <f t="shared" si="25"/>
        <v>16</v>
      </c>
      <c r="N182" s="127">
        <v>84</v>
      </c>
      <c r="O182" s="62">
        <f t="shared" si="26"/>
        <v>9</v>
      </c>
      <c r="P182" s="127">
        <v>39</v>
      </c>
      <c r="Q182" s="62">
        <f t="shared" si="27"/>
        <v>18</v>
      </c>
      <c r="R182" s="127">
        <v>85</v>
      </c>
      <c r="S182" s="62">
        <f t="shared" si="28"/>
        <v>6</v>
      </c>
      <c r="T182" s="127">
        <v>32</v>
      </c>
      <c r="U182" s="62">
        <f t="shared" si="29"/>
        <v>4</v>
      </c>
      <c r="V182" s="370">
        <v>0</v>
      </c>
      <c r="W182" s="371">
        <f t="shared" si="30"/>
        <v>1</v>
      </c>
      <c r="X182" s="370">
        <v>0</v>
      </c>
      <c r="Y182" s="371">
        <f t="shared" si="31"/>
        <v>1</v>
      </c>
    </row>
    <row r="183" spans="1:25" ht="13.5" thickBot="1" x14ac:dyDescent="0.25">
      <c r="A183" s="283" t="str">
        <f>'Ordre de passage'!F14</f>
        <v>Dam'eauclès</v>
      </c>
      <c r="B183" s="284" t="str">
        <f>'Ordre de passage'!G14</f>
        <v xml:space="preserve">Myriam Jacques </v>
      </c>
      <c r="C183" s="271" t="str">
        <f>'Ordre de passage'!H14</f>
        <v xml:space="preserve">Camille Vallière </v>
      </c>
      <c r="D183" s="33"/>
      <c r="E183" s="66">
        <f t="shared" si="22"/>
        <v>1</v>
      </c>
      <c r="F183" s="61">
        <f>IF(I183="","",LOOKUP(E183,Valeurs!$G$4:'Valeurs'!$G$43,Valeurs!$H$4:'Valeurs'!$H$43))</f>
        <v>20</v>
      </c>
      <c r="G183" s="247">
        <f>IF(E183="","0,00%",LOOKUP(E183,Valeurs!$G$4:$G$43,Valeurs!$I$4:$I$43))</f>
        <v>0.3</v>
      </c>
      <c r="H183" s="153"/>
      <c r="I183" s="157">
        <f t="shared" si="23"/>
        <v>407</v>
      </c>
      <c r="J183" s="127">
        <v>104</v>
      </c>
      <c r="K183" s="62">
        <f t="shared" si="24"/>
        <v>1</v>
      </c>
      <c r="L183" s="127">
        <v>39</v>
      </c>
      <c r="M183" s="62">
        <f t="shared" si="25"/>
        <v>1</v>
      </c>
      <c r="N183" s="127">
        <v>102</v>
      </c>
      <c r="O183" s="62">
        <f t="shared" si="26"/>
        <v>3</v>
      </c>
      <c r="P183" s="127">
        <v>36</v>
      </c>
      <c r="Q183" s="62">
        <f t="shared" si="27"/>
        <v>19</v>
      </c>
      <c r="R183" s="127">
        <v>90</v>
      </c>
      <c r="S183" s="62">
        <f t="shared" si="28"/>
        <v>3</v>
      </c>
      <c r="T183" s="127">
        <v>36</v>
      </c>
      <c r="U183" s="62">
        <f t="shared" si="29"/>
        <v>1</v>
      </c>
      <c r="V183" s="370">
        <v>0</v>
      </c>
      <c r="W183" s="371">
        <f t="shared" si="30"/>
        <v>1</v>
      </c>
      <c r="X183" s="370">
        <v>0</v>
      </c>
      <c r="Y183" s="371">
        <f t="shared" si="31"/>
        <v>1</v>
      </c>
    </row>
    <row r="184" spans="1:25" ht="13.5" thickBot="1" x14ac:dyDescent="0.25">
      <c r="A184" s="283" t="str">
        <f>'Ordre de passage'!F15</f>
        <v>Narval</v>
      </c>
      <c r="B184" s="284" t="str">
        <f>'Ordre de passage'!G15</f>
        <v xml:space="preserve">Laura Vincent </v>
      </c>
      <c r="C184" s="271" t="str">
        <f>'Ordre de passage'!H15</f>
        <v>Jade Morel</v>
      </c>
      <c r="D184" s="33"/>
      <c r="E184" s="66">
        <f t="shared" si="22"/>
        <v>5</v>
      </c>
      <c r="F184" s="61">
        <f>IF(I184="","",LOOKUP(E184,Valeurs!$G$4:'Valeurs'!$G$43,Valeurs!$H$4:'Valeurs'!$H$43))</f>
        <v>13</v>
      </c>
      <c r="G184" s="247">
        <f>IF(E184="","0,00%",LOOKUP(E184,Valeurs!$G$4:$G$43,Valeurs!$I$4:$I$43))</f>
        <v>0.19500000000000001</v>
      </c>
      <c r="H184" s="153"/>
      <c r="I184" s="157">
        <f t="shared" si="23"/>
        <v>343</v>
      </c>
      <c r="J184" s="127">
        <v>71</v>
      </c>
      <c r="K184" s="62">
        <f t="shared" si="24"/>
        <v>6</v>
      </c>
      <c r="L184" s="127">
        <v>30</v>
      </c>
      <c r="M184" s="62">
        <f t="shared" si="25"/>
        <v>6</v>
      </c>
      <c r="N184" s="127">
        <v>87</v>
      </c>
      <c r="O184" s="62">
        <f t="shared" si="26"/>
        <v>7</v>
      </c>
      <c r="P184" s="127">
        <v>63</v>
      </c>
      <c r="Q184" s="62">
        <f t="shared" si="27"/>
        <v>5</v>
      </c>
      <c r="R184" s="127">
        <v>60</v>
      </c>
      <c r="S184" s="62">
        <f t="shared" si="28"/>
        <v>17</v>
      </c>
      <c r="T184" s="127">
        <v>32</v>
      </c>
      <c r="U184" s="62">
        <f t="shared" si="29"/>
        <v>4</v>
      </c>
      <c r="V184" s="370">
        <v>0</v>
      </c>
      <c r="W184" s="371">
        <f t="shared" si="30"/>
        <v>1</v>
      </c>
      <c r="X184" s="370">
        <v>0</v>
      </c>
      <c r="Y184" s="371">
        <f t="shared" si="31"/>
        <v>1</v>
      </c>
    </row>
    <row r="185" spans="1:25" ht="13.5" thickBot="1" x14ac:dyDescent="0.25">
      <c r="A185" s="283" t="str">
        <f>'Ordre de passage'!F16</f>
        <v>Narval</v>
      </c>
      <c r="B185" s="284" t="str">
        <f>'Ordre de passage'!G16</f>
        <v>Gabrielle Diotte</v>
      </c>
      <c r="C185" s="271" t="str">
        <f>'Ordre de passage'!H16</f>
        <v xml:space="preserve">Léony Gobeil </v>
      </c>
      <c r="D185" s="33"/>
      <c r="E185" s="66">
        <f t="shared" si="22"/>
        <v>2</v>
      </c>
      <c r="F185" s="61">
        <f>IF(I185="","",LOOKUP(E185,Valeurs!$G$4:'Valeurs'!$G$43,Valeurs!$H$4:'Valeurs'!$H$43))</f>
        <v>18</v>
      </c>
      <c r="G185" s="247">
        <f>IF(E185="","0,00%",LOOKUP(E185,Valeurs!$G$4:$G$43,Valeurs!$I$4:$I$43))</f>
        <v>0.27</v>
      </c>
      <c r="H185" s="153"/>
      <c r="I185" s="157">
        <f t="shared" si="23"/>
        <v>373</v>
      </c>
      <c r="J185" s="127">
        <v>72</v>
      </c>
      <c r="K185" s="62">
        <f t="shared" si="24"/>
        <v>5</v>
      </c>
      <c r="L185" s="127">
        <v>28</v>
      </c>
      <c r="M185" s="62">
        <f t="shared" si="25"/>
        <v>7</v>
      </c>
      <c r="N185" s="127">
        <v>103</v>
      </c>
      <c r="O185" s="62">
        <f t="shared" si="26"/>
        <v>2</v>
      </c>
      <c r="P185" s="127">
        <v>48</v>
      </c>
      <c r="Q185" s="62">
        <f t="shared" si="27"/>
        <v>14</v>
      </c>
      <c r="R185" s="127">
        <v>90</v>
      </c>
      <c r="S185" s="62">
        <f t="shared" si="28"/>
        <v>3</v>
      </c>
      <c r="T185" s="127">
        <v>32</v>
      </c>
      <c r="U185" s="62">
        <f t="shared" si="29"/>
        <v>4</v>
      </c>
      <c r="V185" s="370">
        <v>0</v>
      </c>
      <c r="W185" s="371">
        <f t="shared" si="30"/>
        <v>1</v>
      </c>
      <c r="X185" s="370">
        <v>0</v>
      </c>
      <c r="Y185" s="371">
        <f t="shared" si="31"/>
        <v>1</v>
      </c>
    </row>
    <row r="186" spans="1:25" ht="13.5" thickBot="1" x14ac:dyDescent="0.25">
      <c r="A186" s="283" t="str">
        <f>'Ordre de passage'!F17</f>
        <v>Narval</v>
      </c>
      <c r="B186" s="284" t="str">
        <f>'Ordre de passage'!G17</f>
        <v>Anthony Pellegrinuzzi</v>
      </c>
      <c r="C186" s="271" t="str">
        <f>'Ordre de passage'!H17</f>
        <v>Joëlle Gauthier-Drapeau</v>
      </c>
      <c r="D186" s="33"/>
      <c r="E186" s="66">
        <f t="shared" si="22"/>
        <v>9</v>
      </c>
      <c r="F186" s="61">
        <f>IF(I186="","",LOOKUP(E186,Valeurs!$G$4:'Valeurs'!$G$43,Valeurs!$H$4:'Valeurs'!$H$43))</f>
        <v>8</v>
      </c>
      <c r="G186" s="247">
        <f>IF(E186="","0,00%",LOOKUP(E186,Valeurs!$G$4:$G$43,Valeurs!$I$4:$I$43))</f>
        <v>0.12</v>
      </c>
      <c r="H186" s="153"/>
      <c r="I186" s="157">
        <f t="shared" si="23"/>
        <v>329</v>
      </c>
      <c r="J186" s="127">
        <v>73</v>
      </c>
      <c r="K186" s="62">
        <f t="shared" si="24"/>
        <v>4</v>
      </c>
      <c r="L186" s="127">
        <v>26</v>
      </c>
      <c r="M186" s="62">
        <f t="shared" si="25"/>
        <v>9</v>
      </c>
      <c r="N186" s="127">
        <v>66</v>
      </c>
      <c r="O186" s="62">
        <f t="shared" si="26"/>
        <v>17</v>
      </c>
      <c r="P186" s="127">
        <v>62</v>
      </c>
      <c r="Q186" s="62">
        <f t="shared" si="27"/>
        <v>7</v>
      </c>
      <c r="R186" s="127">
        <v>70</v>
      </c>
      <c r="S186" s="62">
        <f t="shared" si="28"/>
        <v>12</v>
      </c>
      <c r="T186" s="127">
        <v>32</v>
      </c>
      <c r="U186" s="62">
        <f t="shared" si="29"/>
        <v>4</v>
      </c>
      <c r="V186" s="370">
        <v>0</v>
      </c>
      <c r="W186" s="371">
        <f t="shared" si="30"/>
        <v>1</v>
      </c>
      <c r="X186" s="370">
        <v>0</v>
      </c>
      <c r="Y186" s="371">
        <f t="shared" si="31"/>
        <v>1</v>
      </c>
    </row>
    <row r="187" spans="1:25" ht="13.5" thickBot="1" x14ac:dyDescent="0.25">
      <c r="A187" s="283" t="str">
        <f>'Ordre de passage'!F18</f>
        <v>CAEM</v>
      </c>
      <c r="B187" s="284" t="str">
        <f>'Ordre de passage'!G18</f>
        <v xml:space="preserve">Blanche Dea </v>
      </c>
      <c r="C187" s="271" t="str">
        <f>'Ordre de passage'!H18</f>
        <v>Audrey Desroches</v>
      </c>
      <c r="D187" s="33"/>
      <c r="E187" s="66">
        <f t="shared" si="22"/>
        <v>11</v>
      </c>
      <c r="F187" s="61">
        <f>IF(I187="","",LOOKUP(E187,Valeurs!$G$4:'Valeurs'!$G$43,Valeurs!$H$4:'Valeurs'!$H$43))</f>
        <v>6</v>
      </c>
      <c r="G187" s="247">
        <f>IF(E187="","0,00%",LOOKUP(E187,Valeurs!$G$4:$G$43,Valeurs!$I$4:$I$43))</f>
        <v>0.09</v>
      </c>
      <c r="H187" s="153"/>
      <c r="I187" s="157">
        <f t="shared" si="23"/>
        <v>319</v>
      </c>
      <c r="J187" s="127">
        <v>53</v>
      </c>
      <c r="K187" s="62">
        <f t="shared" si="24"/>
        <v>12</v>
      </c>
      <c r="L187" s="127">
        <v>27</v>
      </c>
      <c r="M187" s="62">
        <f t="shared" si="25"/>
        <v>8</v>
      </c>
      <c r="N187" s="127">
        <v>82</v>
      </c>
      <c r="O187" s="62">
        <f t="shared" si="26"/>
        <v>10</v>
      </c>
      <c r="P187" s="127">
        <v>44</v>
      </c>
      <c r="Q187" s="62">
        <f t="shared" si="27"/>
        <v>17</v>
      </c>
      <c r="R187" s="127">
        <v>85</v>
      </c>
      <c r="S187" s="62">
        <f t="shared" si="28"/>
        <v>6</v>
      </c>
      <c r="T187" s="127">
        <v>28</v>
      </c>
      <c r="U187" s="62">
        <f t="shared" si="29"/>
        <v>13</v>
      </c>
      <c r="V187" s="127"/>
      <c r="W187" s="62" t="str">
        <f t="shared" si="30"/>
        <v/>
      </c>
      <c r="X187" s="127"/>
      <c r="Y187" s="62" t="str">
        <f t="shared" si="31"/>
        <v/>
      </c>
    </row>
    <row r="188" spans="1:25" ht="13.5" thickBot="1" x14ac:dyDescent="0.25">
      <c r="A188" s="283" t="str">
        <f>'Ordre de passage'!F19</f>
        <v>CAEM</v>
      </c>
      <c r="B188" s="284" t="str">
        <f>'Ordre de passage'!G19</f>
        <v xml:space="preserve">Zine Eddine Bebouchi </v>
      </c>
      <c r="C188" s="271" t="str">
        <f>'Ordre de passage'!H19</f>
        <v>Sid Gasmi</v>
      </c>
      <c r="D188" s="33"/>
      <c r="E188" s="66">
        <f t="shared" si="22"/>
        <v>6</v>
      </c>
      <c r="F188" s="61">
        <f>IF(I188="","",LOOKUP(E188,Valeurs!$G$4:'Valeurs'!$G$43,Valeurs!$H$4:'Valeurs'!$H$43))</f>
        <v>12</v>
      </c>
      <c r="G188" s="247">
        <f>IF(E188="","0,00%",LOOKUP(E188,Valeurs!$G$4:$G$43,Valeurs!$I$4:$I$43))</f>
        <v>0.18</v>
      </c>
      <c r="H188" s="153"/>
      <c r="I188" s="157">
        <f t="shared" si="23"/>
        <v>341</v>
      </c>
      <c r="J188" s="127">
        <v>47</v>
      </c>
      <c r="K188" s="62">
        <f t="shared" si="24"/>
        <v>16</v>
      </c>
      <c r="L188" s="127">
        <v>10</v>
      </c>
      <c r="M188" s="62">
        <f t="shared" si="25"/>
        <v>23</v>
      </c>
      <c r="N188" s="127">
        <v>82</v>
      </c>
      <c r="O188" s="62">
        <f t="shared" si="26"/>
        <v>10</v>
      </c>
      <c r="P188" s="127">
        <v>65</v>
      </c>
      <c r="Q188" s="62">
        <f t="shared" si="27"/>
        <v>4</v>
      </c>
      <c r="R188" s="127">
        <v>105</v>
      </c>
      <c r="S188" s="62">
        <f t="shared" si="28"/>
        <v>1</v>
      </c>
      <c r="T188" s="127">
        <v>32</v>
      </c>
      <c r="U188" s="62">
        <f t="shared" si="29"/>
        <v>4</v>
      </c>
      <c r="V188" s="127"/>
      <c r="W188" s="62" t="str">
        <f t="shared" si="30"/>
        <v/>
      </c>
      <c r="X188" s="127"/>
      <c r="Y188" s="62" t="str">
        <f t="shared" si="31"/>
        <v/>
      </c>
    </row>
    <row r="189" spans="1:25" ht="13.5" thickBot="1" x14ac:dyDescent="0.25">
      <c r="A189" s="283" t="str">
        <f>'Ordre de passage'!F20</f>
        <v>CAEM</v>
      </c>
      <c r="B189" s="284" t="str">
        <f>'Ordre de passage'!G20</f>
        <v xml:space="preserve">Yseult Vincent </v>
      </c>
      <c r="C189" s="271" t="str">
        <f>'Ordre de passage'!H20</f>
        <v>Emma Lajeunesse</v>
      </c>
      <c r="D189" s="33"/>
      <c r="E189" s="66">
        <f t="shared" si="22"/>
        <v>23</v>
      </c>
      <c r="F189" s="61">
        <f>IF(I189="","",LOOKUP(E189,Valeurs!$G$4:'Valeurs'!$G$43,Valeurs!$H$4:'Valeurs'!$H$43))</f>
        <v>0</v>
      </c>
      <c r="G189" s="247">
        <f>IF(E189="","0,00%",LOOKUP(E189,Valeurs!$G$4:$G$43,Valeurs!$I$4:$I$43))</f>
        <v>0</v>
      </c>
      <c r="H189" s="153"/>
      <c r="I189" s="157">
        <f t="shared" si="23"/>
        <v>199.4</v>
      </c>
      <c r="J189" s="127">
        <v>50</v>
      </c>
      <c r="K189" s="62">
        <f t="shared" si="24"/>
        <v>13</v>
      </c>
      <c r="L189" s="127">
        <v>13</v>
      </c>
      <c r="M189" s="62">
        <f t="shared" si="25"/>
        <v>21</v>
      </c>
      <c r="N189" s="127">
        <v>32</v>
      </c>
      <c r="O189" s="62">
        <f t="shared" si="26"/>
        <v>20</v>
      </c>
      <c r="P189" s="127">
        <v>34.4</v>
      </c>
      <c r="Q189" s="62">
        <f t="shared" si="27"/>
        <v>20</v>
      </c>
      <c r="R189" s="127">
        <v>70</v>
      </c>
      <c r="S189" s="62">
        <f t="shared" si="28"/>
        <v>12</v>
      </c>
      <c r="T189" s="127">
        <v>0</v>
      </c>
      <c r="U189" s="62">
        <f t="shared" si="29"/>
        <v>22</v>
      </c>
      <c r="V189" s="127"/>
      <c r="W189" s="62" t="str">
        <f t="shared" si="30"/>
        <v/>
      </c>
      <c r="X189" s="127"/>
      <c r="Y189" s="62" t="str">
        <f t="shared" si="31"/>
        <v/>
      </c>
    </row>
    <row r="190" spans="1:25" ht="13.5" thickBot="1" x14ac:dyDescent="0.25">
      <c r="A190" s="283" t="str">
        <f>'Ordre de passage'!F21</f>
        <v>CSRN</v>
      </c>
      <c r="B190" s="284" t="str">
        <f>'Ordre de passage'!G21</f>
        <v xml:space="preserve">Eugénie Tétreault </v>
      </c>
      <c r="C190" s="271" t="str">
        <f>'Ordre de passage'!H21</f>
        <v>Thomas Martin</v>
      </c>
      <c r="D190" s="33"/>
      <c r="E190" s="66">
        <f t="shared" si="22"/>
        <v>3</v>
      </c>
      <c r="F190" s="61">
        <f>IF(I190="","",LOOKUP(E190,Valeurs!$G$4:'Valeurs'!$G$43,Valeurs!$H$4:'Valeurs'!$H$43))</f>
        <v>16</v>
      </c>
      <c r="G190" s="247">
        <f>IF(E190="","0,00%",LOOKUP(E190,Valeurs!$G$4:$G$43,Valeurs!$I$4:$I$43))</f>
        <v>0.24</v>
      </c>
      <c r="H190" s="153"/>
      <c r="I190" s="157">
        <f t="shared" si="23"/>
        <v>347</v>
      </c>
      <c r="J190" s="127">
        <v>79</v>
      </c>
      <c r="K190" s="62">
        <f t="shared" si="24"/>
        <v>3</v>
      </c>
      <c r="L190" s="127">
        <v>31</v>
      </c>
      <c r="M190" s="62">
        <f t="shared" si="25"/>
        <v>4</v>
      </c>
      <c r="N190" s="127">
        <v>80</v>
      </c>
      <c r="O190" s="62">
        <f t="shared" si="26"/>
        <v>12</v>
      </c>
      <c r="P190" s="127">
        <v>49</v>
      </c>
      <c r="Q190" s="62">
        <f t="shared" si="27"/>
        <v>13</v>
      </c>
      <c r="R190" s="127">
        <v>80</v>
      </c>
      <c r="S190" s="62">
        <f t="shared" si="28"/>
        <v>9</v>
      </c>
      <c r="T190" s="127">
        <v>28</v>
      </c>
      <c r="U190" s="62">
        <f t="shared" si="29"/>
        <v>13</v>
      </c>
      <c r="V190" s="127"/>
      <c r="W190" s="62" t="str">
        <f t="shared" si="30"/>
        <v/>
      </c>
      <c r="X190" s="127"/>
      <c r="Y190" s="62" t="str">
        <f t="shared" si="31"/>
        <v/>
      </c>
    </row>
    <row r="191" spans="1:25" ht="13.5" thickBot="1" x14ac:dyDescent="0.25">
      <c r="A191" s="283" t="str">
        <f>'Ordre de passage'!F22</f>
        <v>CSRN</v>
      </c>
      <c r="B191" s="284" t="str">
        <f>'Ordre de passage'!G22</f>
        <v>Gabriel Jaillet</v>
      </c>
      <c r="C191" s="271" t="str">
        <f>'Ordre de passage'!H22</f>
        <v xml:space="preserve">Maxime Laurence </v>
      </c>
      <c r="D191" s="33"/>
      <c r="E191" s="66">
        <f t="shared" si="22"/>
        <v>15</v>
      </c>
      <c r="F191" s="61">
        <f>IF(I191="","",LOOKUP(E191,Valeurs!$G$4:'Valeurs'!$G$43,Valeurs!$H$4:'Valeurs'!$H$43))</f>
        <v>2</v>
      </c>
      <c r="G191" s="247">
        <f>IF(E191="","0,00%",LOOKUP(E191,Valeurs!$G$4:$G$43,Valeurs!$I$4:$I$43))</f>
        <v>0.03</v>
      </c>
      <c r="H191" s="153"/>
      <c r="I191" s="157">
        <f t="shared" si="23"/>
        <v>283</v>
      </c>
      <c r="J191" s="127">
        <v>54</v>
      </c>
      <c r="K191" s="62">
        <f t="shared" si="24"/>
        <v>11</v>
      </c>
      <c r="L191" s="127">
        <v>23</v>
      </c>
      <c r="M191" s="62">
        <f t="shared" si="25"/>
        <v>14</v>
      </c>
      <c r="N191" s="127">
        <v>74</v>
      </c>
      <c r="O191" s="62">
        <f t="shared" si="26"/>
        <v>15</v>
      </c>
      <c r="P191" s="127">
        <v>59</v>
      </c>
      <c r="Q191" s="62">
        <f t="shared" si="27"/>
        <v>8</v>
      </c>
      <c r="R191" s="127">
        <v>55</v>
      </c>
      <c r="S191" s="62">
        <f t="shared" si="28"/>
        <v>20</v>
      </c>
      <c r="T191" s="127">
        <v>18</v>
      </c>
      <c r="U191" s="62">
        <f t="shared" si="29"/>
        <v>17</v>
      </c>
      <c r="V191" s="127"/>
      <c r="W191" s="62" t="str">
        <f t="shared" si="30"/>
        <v/>
      </c>
      <c r="X191" s="127"/>
      <c r="Y191" s="62" t="str">
        <f t="shared" si="31"/>
        <v/>
      </c>
    </row>
    <row r="192" spans="1:25" ht="13.5" thickBot="1" x14ac:dyDescent="0.25">
      <c r="A192" s="283" t="str">
        <f>'Ordre de passage'!F23</f>
        <v>CSRN</v>
      </c>
      <c r="B192" s="284" t="str">
        <f>'Ordre de passage'!G23</f>
        <v xml:space="preserve">Jonathan St-Roch </v>
      </c>
      <c r="C192" s="271" t="str">
        <f>'Ordre de passage'!H23</f>
        <v xml:space="preserve">Malik Romdhani </v>
      </c>
      <c r="D192" s="33"/>
      <c r="E192" s="66">
        <f t="shared" si="22"/>
        <v>8</v>
      </c>
      <c r="F192" s="61">
        <f>IF(I192="","",LOOKUP(E192,Valeurs!$G$4:'Valeurs'!$G$43,Valeurs!$H$4:'Valeurs'!$H$43))</f>
        <v>10</v>
      </c>
      <c r="G192" s="247">
        <f>IF(E192="","0,00%",LOOKUP(E192,Valeurs!$G$4:$G$43,Valeurs!$I$4:$I$43))</f>
        <v>0.15</v>
      </c>
      <c r="H192" s="153"/>
      <c r="I192" s="157">
        <f t="shared" si="23"/>
        <v>329.8</v>
      </c>
      <c r="J192" s="127">
        <v>48.8</v>
      </c>
      <c r="K192" s="62">
        <f t="shared" si="24"/>
        <v>15</v>
      </c>
      <c r="L192" s="127">
        <v>31</v>
      </c>
      <c r="M192" s="62">
        <f t="shared" si="25"/>
        <v>4</v>
      </c>
      <c r="N192" s="127">
        <v>62</v>
      </c>
      <c r="O192" s="62">
        <f t="shared" si="26"/>
        <v>18</v>
      </c>
      <c r="P192" s="127">
        <v>66</v>
      </c>
      <c r="Q192" s="62">
        <f t="shared" si="27"/>
        <v>2</v>
      </c>
      <c r="R192" s="127">
        <v>90</v>
      </c>
      <c r="S192" s="62">
        <f t="shared" si="28"/>
        <v>3</v>
      </c>
      <c r="T192" s="127">
        <v>32</v>
      </c>
      <c r="U192" s="62">
        <f t="shared" si="29"/>
        <v>4</v>
      </c>
      <c r="V192" s="127"/>
      <c r="W192" s="62" t="str">
        <f t="shared" si="30"/>
        <v/>
      </c>
      <c r="X192" s="127"/>
      <c r="Y192" s="62" t="str">
        <f t="shared" si="31"/>
        <v/>
      </c>
    </row>
    <row r="193" spans="1:29" ht="13.5" thickBot="1" x14ac:dyDescent="0.25">
      <c r="A193" s="283" t="str">
        <f>'Ordre de passage'!F24</f>
        <v>CSRN</v>
      </c>
      <c r="B193" s="284" t="str">
        <f>'Ordre de passage'!G24</f>
        <v>Audray Descoteaux</v>
      </c>
      <c r="C193" s="271" t="str">
        <f>'Ordre de passage'!H24</f>
        <v>Andrée Dolan</v>
      </c>
      <c r="D193" s="33"/>
      <c r="E193" s="66">
        <f t="shared" si="22"/>
        <v>12</v>
      </c>
      <c r="F193" s="61">
        <f>IF(I193="","",LOOKUP(E193,Valeurs!$G$4:'Valeurs'!$G$43,Valeurs!$H$4:'Valeurs'!$H$43))</f>
        <v>5</v>
      </c>
      <c r="G193" s="247">
        <f>IF(E193="","0,00%",LOOKUP(E193,Valeurs!$G$4:$G$43,Valeurs!$I$4:$I$43))</f>
        <v>7.4999999999999997E-2</v>
      </c>
      <c r="H193" s="153"/>
      <c r="I193" s="157">
        <f t="shared" si="23"/>
        <v>312</v>
      </c>
      <c r="J193" s="127">
        <v>31</v>
      </c>
      <c r="K193" s="62">
        <f t="shared" si="24"/>
        <v>22</v>
      </c>
      <c r="L193" s="127">
        <v>24</v>
      </c>
      <c r="M193" s="62">
        <f t="shared" si="25"/>
        <v>13</v>
      </c>
      <c r="N193" s="127">
        <v>102</v>
      </c>
      <c r="O193" s="62">
        <f t="shared" si="26"/>
        <v>3</v>
      </c>
      <c r="P193" s="127">
        <v>57</v>
      </c>
      <c r="Q193" s="62">
        <f t="shared" si="27"/>
        <v>9</v>
      </c>
      <c r="R193" s="127">
        <v>80</v>
      </c>
      <c r="S193" s="62">
        <f t="shared" si="28"/>
        <v>9</v>
      </c>
      <c r="T193" s="127">
        <v>18</v>
      </c>
      <c r="U193" s="62">
        <f t="shared" si="29"/>
        <v>17</v>
      </c>
      <c r="V193" s="127"/>
      <c r="W193" s="62" t="str">
        <f t="shared" si="30"/>
        <v/>
      </c>
      <c r="X193" s="127"/>
      <c r="Y193" s="62" t="str">
        <f t="shared" si="31"/>
        <v/>
      </c>
    </row>
    <row r="194" spans="1:29" ht="13.5" thickBot="1" x14ac:dyDescent="0.25">
      <c r="A194" s="283" t="str">
        <f>'Ordre de passage'!F25</f>
        <v>CAM</v>
      </c>
      <c r="B194" s="284" t="str">
        <f>'Ordre de passage'!G25</f>
        <v>Édouard Laplante</v>
      </c>
      <c r="C194" s="271" t="str">
        <f>'Ordre de passage'!H25</f>
        <v>Élie Janssen</v>
      </c>
      <c r="D194" s="33"/>
      <c r="E194" s="66">
        <f t="shared" si="22"/>
        <v>13</v>
      </c>
      <c r="F194" s="61">
        <f>IF(I194="","",LOOKUP(E194,Valeurs!$G$4:'Valeurs'!$G$43,Valeurs!$H$4:'Valeurs'!$H$43))</f>
        <v>4</v>
      </c>
      <c r="G194" s="247">
        <f>IF(E194="","0,00%",LOOKUP(E194,Valeurs!$G$4:$G$43,Valeurs!$I$4:$I$43))</f>
        <v>0.06</v>
      </c>
      <c r="H194" s="153"/>
      <c r="I194" s="157">
        <f t="shared" si="23"/>
        <v>297</v>
      </c>
      <c r="J194" s="127">
        <v>44</v>
      </c>
      <c r="K194" s="62">
        <f t="shared" si="24"/>
        <v>18</v>
      </c>
      <c r="L194" s="127">
        <v>26</v>
      </c>
      <c r="M194" s="62">
        <f t="shared" si="25"/>
        <v>9</v>
      </c>
      <c r="N194" s="127">
        <v>68</v>
      </c>
      <c r="O194" s="62">
        <f t="shared" si="26"/>
        <v>16</v>
      </c>
      <c r="P194" s="127">
        <v>52</v>
      </c>
      <c r="Q194" s="62">
        <f t="shared" si="27"/>
        <v>12</v>
      </c>
      <c r="R194" s="127">
        <v>95</v>
      </c>
      <c r="S194" s="62">
        <f t="shared" si="28"/>
        <v>2</v>
      </c>
      <c r="T194" s="127">
        <v>12</v>
      </c>
      <c r="U194" s="62">
        <f t="shared" si="29"/>
        <v>20</v>
      </c>
      <c r="V194" s="127"/>
      <c r="W194" s="62" t="str">
        <f t="shared" si="30"/>
        <v/>
      </c>
      <c r="X194" s="127"/>
      <c r="Y194" s="62" t="str">
        <f t="shared" si="31"/>
        <v/>
      </c>
    </row>
    <row r="195" spans="1:29" ht="13.5" thickBot="1" x14ac:dyDescent="0.25">
      <c r="A195" s="283" t="str">
        <f>'Ordre de passage'!F26</f>
        <v>SSSL</v>
      </c>
      <c r="B195" s="284" t="str">
        <f>'Ordre de passage'!G26</f>
        <v xml:space="preserve">Sybel Roy </v>
      </c>
      <c r="C195" s="271" t="str">
        <f>'Ordre de passage'!H26</f>
        <v>Paula Loaiza</v>
      </c>
      <c r="D195" s="33"/>
      <c r="E195" s="66">
        <f t="shared" si="22"/>
        <v>4</v>
      </c>
      <c r="F195" s="61">
        <f>IF(I195="","",LOOKUP(E195,Valeurs!$G$4:'Valeurs'!$G$43,Valeurs!$H$4:'Valeurs'!$H$43))</f>
        <v>14</v>
      </c>
      <c r="G195" s="247">
        <f>IF(E195="","0,00%",LOOKUP(E195,Valeurs!$G$4:$G$43,Valeurs!$I$4:$I$43))</f>
        <v>0.21</v>
      </c>
      <c r="H195" s="153"/>
      <c r="I195" s="157">
        <f t="shared" si="23"/>
        <v>344</v>
      </c>
      <c r="J195" s="127">
        <v>88</v>
      </c>
      <c r="K195" s="62">
        <f t="shared" si="24"/>
        <v>2</v>
      </c>
      <c r="L195" s="127">
        <v>26</v>
      </c>
      <c r="M195" s="62">
        <f t="shared" si="25"/>
        <v>9</v>
      </c>
      <c r="N195" s="127">
        <v>85</v>
      </c>
      <c r="O195" s="62">
        <f t="shared" si="26"/>
        <v>8</v>
      </c>
      <c r="P195" s="127">
        <v>56</v>
      </c>
      <c r="Q195" s="62">
        <f t="shared" si="27"/>
        <v>10</v>
      </c>
      <c r="R195" s="127">
        <v>85</v>
      </c>
      <c r="S195" s="62">
        <f t="shared" si="28"/>
        <v>6</v>
      </c>
      <c r="T195" s="127">
        <v>4</v>
      </c>
      <c r="U195" s="62">
        <f t="shared" si="29"/>
        <v>21</v>
      </c>
      <c r="V195" s="127"/>
      <c r="W195" s="62" t="str">
        <f t="shared" si="30"/>
        <v/>
      </c>
      <c r="X195" s="127"/>
      <c r="Y195" s="62" t="str">
        <f t="shared" si="31"/>
        <v/>
      </c>
    </row>
    <row r="196" spans="1:29" ht="13.5" thickBot="1" x14ac:dyDescent="0.25">
      <c r="A196" s="283">
        <f>'Ordre de passage'!F27</f>
        <v>0</v>
      </c>
      <c r="B196" s="284">
        <f>'Ordre de passage'!G27</f>
        <v>0</v>
      </c>
      <c r="C196" s="271">
        <f>'Ordre de passage'!H27</f>
        <v>0</v>
      </c>
      <c r="D196" s="33"/>
      <c r="E196" s="66" t="str">
        <f t="shared" si="22"/>
        <v/>
      </c>
      <c r="F196" s="61" t="str">
        <f>IF(I196="","",LOOKUP(E196,Valeurs!$G$4:'Valeurs'!$G$43,Valeurs!$H$4:'Valeurs'!$H$43))</f>
        <v/>
      </c>
      <c r="G196" s="247" t="str">
        <f>IF(E196="","0,00%",LOOKUP(E196,Valeurs!$G$4:$G$43,Valeurs!$I$4:$I$43))</f>
        <v>0,00%</v>
      </c>
      <c r="H196" s="153"/>
      <c r="I196" s="157" t="str">
        <f t="shared" si="23"/>
        <v/>
      </c>
      <c r="J196" s="127"/>
      <c r="K196" s="62" t="str">
        <f t="shared" si="24"/>
        <v/>
      </c>
      <c r="L196" s="127"/>
      <c r="M196" s="62" t="str">
        <f t="shared" si="25"/>
        <v/>
      </c>
      <c r="N196" s="127"/>
      <c r="O196" s="62" t="str">
        <f t="shared" si="26"/>
        <v/>
      </c>
      <c r="P196" s="127"/>
      <c r="Q196" s="62" t="str">
        <f t="shared" si="27"/>
        <v/>
      </c>
      <c r="R196" s="127"/>
      <c r="S196" s="62" t="str">
        <f t="shared" si="28"/>
        <v/>
      </c>
      <c r="T196" s="127">
        <v>0</v>
      </c>
      <c r="U196" s="62">
        <f t="shared" si="29"/>
        <v>22</v>
      </c>
      <c r="V196" s="127"/>
      <c r="W196" s="62" t="str">
        <f t="shared" si="30"/>
        <v/>
      </c>
      <c r="X196" s="127"/>
      <c r="Y196" s="62" t="str">
        <f t="shared" si="31"/>
        <v/>
      </c>
    </row>
    <row r="197" spans="1:29" ht="13.5" thickBot="1" x14ac:dyDescent="0.25">
      <c r="A197" s="283">
        <f>'Ordre de passage'!F28</f>
        <v>0</v>
      </c>
      <c r="B197" s="284">
        <f>'Ordre de passage'!G28</f>
        <v>0</v>
      </c>
      <c r="C197" s="271">
        <f>'Ordre de passage'!H28</f>
        <v>0</v>
      </c>
      <c r="D197" s="33"/>
      <c r="E197" s="66" t="str">
        <f t="shared" si="22"/>
        <v/>
      </c>
      <c r="F197" s="61" t="str">
        <f>IF(I197="","",LOOKUP(E197,Valeurs!$G$4:'Valeurs'!$G$43,Valeurs!$H$4:'Valeurs'!$H$43))</f>
        <v/>
      </c>
      <c r="G197" s="247" t="str">
        <f>IF(E197="","0,00%",LOOKUP(E197,Valeurs!$G$4:$G$43,Valeurs!$I$4:$I$43))</f>
        <v>0,00%</v>
      </c>
      <c r="H197" s="153"/>
      <c r="I197" s="157" t="str">
        <f t="shared" si="23"/>
        <v/>
      </c>
      <c r="J197" s="127"/>
      <c r="K197" s="62" t="str">
        <f t="shared" si="24"/>
        <v/>
      </c>
      <c r="L197" s="127"/>
      <c r="M197" s="62" t="str">
        <f t="shared" si="25"/>
        <v/>
      </c>
      <c r="N197" s="127"/>
      <c r="O197" s="62" t="str">
        <f t="shared" si="26"/>
        <v/>
      </c>
      <c r="P197" s="127"/>
      <c r="Q197" s="62" t="str">
        <f t="shared" si="27"/>
        <v/>
      </c>
      <c r="R197" s="127"/>
      <c r="S197" s="62" t="str">
        <f t="shared" si="28"/>
        <v/>
      </c>
      <c r="T197" s="127">
        <v>0</v>
      </c>
      <c r="U197" s="62">
        <f t="shared" si="29"/>
        <v>22</v>
      </c>
      <c r="V197" s="127"/>
      <c r="W197" s="62" t="str">
        <f t="shared" si="30"/>
        <v/>
      </c>
      <c r="X197" s="127"/>
      <c r="Y197" s="62" t="str">
        <f t="shared" si="31"/>
        <v/>
      </c>
    </row>
    <row r="198" spans="1:29" ht="13.5" thickBot="1" x14ac:dyDescent="0.25">
      <c r="A198" s="283">
        <f>'Ordre de passage'!F29</f>
        <v>0</v>
      </c>
      <c r="B198" s="284">
        <f>'Ordre de passage'!G29</f>
        <v>0</v>
      </c>
      <c r="C198" s="272" t="e">
        <f>'Ordre de passage'!#REF!</f>
        <v>#REF!</v>
      </c>
      <c r="D198" s="33"/>
      <c r="E198" s="66" t="str">
        <f t="shared" si="22"/>
        <v/>
      </c>
      <c r="F198" s="61" t="str">
        <f>IF(I198="","",LOOKUP(E198,Valeurs!$G$4:'Valeurs'!$G$43,Valeurs!$H$4:'Valeurs'!$H$43))</f>
        <v/>
      </c>
      <c r="G198" s="247" t="str">
        <f>IF(E198="","0,00%",LOOKUP(E198,Valeurs!$G$4:$G$43,Valeurs!$I$4:$I$43))</f>
        <v>0,00%</v>
      </c>
      <c r="H198" s="153"/>
      <c r="I198" s="157" t="str">
        <f t="shared" si="23"/>
        <v/>
      </c>
      <c r="J198" s="127"/>
      <c r="K198" s="62" t="str">
        <f t="shared" si="24"/>
        <v/>
      </c>
      <c r="L198" s="127"/>
      <c r="M198" s="62" t="str">
        <f t="shared" si="25"/>
        <v/>
      </c>
      <c r="N198" s="127"/>
      <c r="O198" s="62" t="str">
        <f t="shared" si="26"/>
        <v/>
      </c>
      <c r="P198" s="127"/>
      <c r="Q198" s="62" t="str">
        <f t="shared" si="27"/>
        <v/>
      </c>
      <c r="R198" s="127"/>
      <c r="S198" s="62" t="str">
        <f t="shared" si="28"/>
        <v/>
      </c>
      <c r="T198" s="127">
        <v>0</v>
      </c>
      <c r="U198" s="62">
        <f t="shared" si="29"/>
        <v>22</v>
      </c>
      <c r="V198" s="127"/>
      <c r="W198" s="62" t="str">
        <f t="shared" si="30"/>
        <v/>
      </c>
      <c r="X198" s="127"/>
      <c r="Y198" s="62" t="str">
        <f t="shared" si="31"/>
        <v/>
      </c>
    </row>
    <row r="199" spans="1:29" ht="13.5" thickBot="1" x14ac:dyDescent="0.25">
      <c r="A199" s="283">
        <f>'Ordre de passage'!F30</f>
        <v>0</v>
      </c>
      <c r="B199" s="285" t="e">
        <f>'Ordre de passage'!#REF!</f>
        <v>#REF!</v>
      </c>
      <c r="C199" s="272" t="e">
        <f>'Ordre de passage'!#REF!</f>
        <v>#REF!</v>
      </c>
      <c r="D199" s="33"/>
      <c r="E199" s="66" t="str">
        <f t="shared" si="22"/>
        <v/>
      </c>
      <c r="F199" s="61" t="str">
        <f>IF(I199="","",LOOKUP(E199,Valeurs!$G$4:'Valeurs'!$G$43,Valeurs!$H$4:'Valeurs'!$H$43))</f>
        <v/>
      </c>
      <c r="G199" s="247" t="str">
        <f>IF(E199="","0,00%",LOOKUP(E199,Valeurs!$G$4:$G$43,Valeurs!$I$4:$I$43))</f>
        <v>0,00%</v>
      </c>
      <c r="H199" s="153"/>
      <c r="I199" s="157" t="str">
        <f t="shared" si="23"/>
        <v/>
      </c>
      <c r="J199" s="127"/>
      <c r="K199" s="62" t="str">
        <f t="shared" si="24"/>
        <v/>
      </c>
      <c r="L199" s="127"/>
      <c r="M199" s="62" t="str">
        <f t="shared" si="25"/>
        <v/>
      </c>
      <c r="N199" s="127"/>
      <c r="O199" s="62" t="str">
        <f t="shared" si="26"/>
        <v/>
      </c>
      <c r="P199" s="127"/>
      <c r="Q199" s="62" t="str">
        <f t="shared" si="27"/>
        <v/>
      </c>
      <c r="R199" s="127"/>
      <c r="S199" s="62" t="str">
        <f t="shared" si="28"/>
        <v/>
      </c>
      <c r="T199" s="127">
        <v>0</v>
      </c>
      <c r="U199" s="62">
        <f t="shared" si="29"/>
        <v>22</v>
      </c>
      <c r="V199" s="127"/>
      <c r="W199" s="62" t="str">
        <f t="shared" si="30"/>
        <v/>
      </c>
      <c r="X199" s="127"/>
      <c r="Y199" s="62" t="str">
        <f t="shared" si="31"/>
        <v/>
      </c>
    </row>
    <row r="200" spans="1:29" ht="13.5" thickBot="1" x14ac:dyDescent="0.25">
      <c r="A200" s="283">
        <f>'Ordre de passage'!F31</f>
        <v>0</v>
      </c>
      <c r="B200" s="285" t="e">
        <f>'Ordre de passage'!#REF!</f>
        <v>#REF!</v>
      </c>
      <c r="C200" s="272" t="e">
        <f>'Ordre de passage'!#REF!</f>
        <v>#REF!</v>
      </c>
      <c r="D200" s="33"/>
      <c r="E200" s="66" t="str">
        <f t="shared" si="22"/>
        <v/>
      </c>
      <c r="F200" s="61" t="str">
        <f>IF(I200="","",LOOKUP(E200,Valeurs!$G$4:'Valeurs'!$G$43,Valeurs!$H$4:'Valeurs'!$H$43))</f>
        <v/>
      </c>
      <c r="G200" s="247" t="str">
        <f>IF(E200="","0,00%",LOOKUP(E200,Valeurs!$G$4:$G$43,Valeurs!$I$4:$I$43))</f>
        <v>0,00%</v>
      </c>
      <c r="H200" s="153"/>
      <c r="I200" s="157" t="str">
        <f t="shared" si="23"/>
        <v/>
      </c>
      <c r="J200" s="127"/>
      <c r="K200" s="62" t="str">
        <f t="shared" si="24"/>
        <v/>
      </c>
      <c r="L200" s="127"/>
      <c r="M200" s="62" t="str">
        <f t="shared" si="25"/>
        <v/>
      </c>
      <c r="N200" s="127"/>
      <c r="O200" s="62" t="str">
        <f t="shared" si="26"/>
        <v/>
      </c>
      <c r="P200" s="127"/>
      <c r="Q200" s="62" t="str">
        <f t="shared" si="27"/>
        <v/>
      </c>
      <c r="R200" s="127"/>
      <c r="S200" s="62" t="str">
        <f t="shared" si="28"/>
        <v/>
      </c>
      <c r="T200" s="127">
        <v>0</v>
      </c>
      <c r="U200" s="62">
        <f t="shared" si="29"/>
        <v>22</v>
      </c>
      <c r="V200" s="127"/>
      <c r="W200" s="62" t="str">
        <f t="shared" si="30"/>
        <v/>
      </c>
      <c r="X200" s="127"/>
      <c r="Y200" s="62" t="str">
        <f t="shared" si="31"/>
        <v/>
      </c>
    </row>
    <row r="201" spans="1:29" ht="13.5" thickBot="1" x14ac:dyDescent="0.25">
      <c r="A201" s="283">
        <f>'Ordre de passage'!F32</f>
        <v>0</v>
      </c>
      <c r="B201" s="285" t="e">
        <f>'Ordre de passage'!#REF!</f>
        <v>#REF!</v>
      </c>
      <c r="C201" s="272" t="e">
        <f>'Ordre de passage'!#REF!</f>
        <v>#REF!</v>
      </c>
      <c r="D201" s="33"/>
      <c r="E201" s="66" t="str">
        <f t="shared" si="22"/>
        <v/>
      </c>
      <c r="F201" s="61" t="str">
        <f>IF(I201="","",LOOKUP(E201,Valeurs!$G$4:'Valeurs'!$G$43,Valeurs!$H$4:'Valeurs'!$H$43))</f>
        <v/>
      </c>
      <c r="G201" s="247" t="str">
        <f>IF(E201="","0,00%",LOOKUP(E201,Valeurs!$G$4:$G$43,Valeurs!$I$4:$I$43))</f>
        <v>0,00%</v>
      </c>
      <c r="H201" s="153"/>
      <c r="I201" s="157" t="str">
        <f t="shared" si="23"/>
        <v/>
      </c>
      <c r="J201" s="127"/>
      <c r="K201" s="62" t="str">
        <f t="shared" si="24"/>
        <v/>
      </c>
      <c r="L201" s="127"/>
      <c r="M201" s="62" t="str">
        <f t="shared" si="25"/>
        <v/>
      </c>
      <c r="N201" s="127"/>
      <c r="O201" s="62" t="str">
        <f t="shared" si="26"/>
        <v/>
      </c>
      <c r="P201" s="127"/>
      <c r="Q201" s="62" t="str">
        <f t="shared" si="27"/>
        <v/>
      </c>
      <c r="R201" s="127"/>
      <c r="S201" s="62" t="str">
        <f t="shared" si="28"/>
        <v/>
      </c>
      <c r="T201" s="127">
        <v>0</v>
      </c>
      <c r="U201" s="62">
        <f t="shared" si="29"/>
        <v>22</v>
      </c>
      <c r="V201" s="127"/>
      <c r="W201" s="62" t="str">
        <f t="shared" si="30"/>
        <v/>
      </c>
      <c r="X201" s="127"/>
      <c r="Y201" s="62" t="str">
        <f t="shared" si="31"/>
        <v/>
      </c>
    </row>
    <row r="202" spans="1:29" ht="13.5" thickBot="1" x14ac:dyDescent="0.25">
      <c r="A202" s="283">
        <f>'Ordre de passage'!F33</f>
        <v>0</v>
      </c>
      <c r="B202" s="286" t="e">
        <f>'Ordre de passage'!#REF!</f>
        <v>#REF!</v>
      </c>
      <c r="C202" s="273" t="e">
        <f>'Ordre de passage'!#REF!</f>
        <v>#REF!</v>
      </c>
      <c r="D202" s="34"/>
      <c r="E202" s="67" t="str">
        <f t="shared" si="22"/>
        <v/>
      </c>
      <c r="F202" s="63" t="str">
        <f>IF(I202="","",LOOKUP(E202,Valeurs!$G$4:'Valeurs'!$G$43,Valeurs!$H$4:'Valeurs'!$H$43))</f>
        <v/>
      </c>
      <c r="G202" s="248" t="str">
        <f>IF(E202="","0,00%",LOOKUP(E202,Valeurs!$G$4:$G$43,Valeurs!$I$4:$I$43))</f>
        <v>0,00%</v>
      </c>
      <c r="H202" s="155"/>
      <c r="I202" s="158" t="str">
        <f t="shared" si="23"/>
        <v/>
      </c>
      <c r="J202" s="128"/>
      <c r="K202" s="64" t="str">
        <f t="shared" si="24"/>
        <v/>
      </c>
      <c r="L202" s="128"/>
      <c r="M202" s="64" t="str">
        <f t="shared" si="25"/>
        <v/>
      </c>
      <c r="N202" s="128"/>
      <c r="O202" s="64" t="str">
        <f t="shared" si="26"/>
        <v/>
      </c>
      <c r="P202" s="128"/>
      <c r="Q202" s="64" t="str">
        <f t="shared" si="27"/>
        <v/>
      </c>
      <c r="R202" s="128"/>
      <c r="S202" s="64" t="str">
        <f t="shared" si="28"/>
        <v/>
      </c>
      <c r="T202" s="128">
        <v>0</v>
      </c>
      <c r="U202" s="64">
        <f t="shared" si="29"/>
        <v>22</v>
      </c>
      <c r="V202" s="128"/>
      <c r="W202" s="64" t="str">
        <f t="shared" si="30"/>
        <v/>
      </c>
      <c r="X202" s="128"/>
      <c r="Y202" s="64" t="str">
        <f t="shared" si="31"/>
        <v/>
      </c>
    </row>
    <row r="203" spans="1:29" ht="13.5" thickBot="1" x14ac:dyDescent="0.25">
      <c r="Q203" s="50"/>
    </row>
    <row r="204" spans="1:29" ht="18" x14ac:dyDescent="0.25">
      <c r="A204" s="469" t="s">
        <v>109</v>
      </c>
      <c r="B204" s="470"/>
      <c r="C204" s="470"/>
      <c r="D204" s="470"/>
      <c r="E204" s="470"/>
      <c r="F204" s="470"/>
      <c r="G204" s="470"/>
      <c r="H204" s="470"/>
      <c r="I204" s="470"/>
      <c r="J204" s="470"/>
      <c r="K204" s="470"/>
      <c r="L204" s="470"/>
      <c r="M204" s="470"/>
      <c r="N204" s="470"/>
      <c r="O204" s="470"/>
      <c r="P204" s="470"/>
      <c r="Q204" s="470"/>
      <c r="R204" s="470"/>
      <c r="S204" s="470"/>
      <c r="T204" s="470"/>
      <c r="U204" s="470"/>
      <c r="V204" s="470"/>
      <c r="W204" s="470"/>
      <c r="X204" s="470"/>
      <c r="Y204" s="470"/>
      <c r="Z204" s="470"/>
      <c r="AA204" s="470"/>
      <c r="AB204" s="470"/>
      <c r="AC204" s="471"/>
    </row>
    <row r="205" spans="1:29" ht="27" thickBot="1" x14ac:dyDescent="0.25">
      <c r="A205" s="472" t="s">
        <v>30</v>
      </c>
      <c r="B205" s="473"/>
      <c r="C205" s="473"/>
      <c r="D205" s="473"/>
      <c r="E205" s="473"/>
      <c r="F205" s="473"/>
      <c r="G205" s="473"/>
      <c r="H205" s="473"/>
      <c r="I205" s="473"/>
      <c r="J205" s="473"/>
      <c r="K205" s="473"/>
      <c r="L205" s="473"/>
      <c r="M205" s="473"/>
      <c r="N205" s="473"/>
      <c r="O205" s="473"/>
      <c r="P205" s="473"/>
      <c r="Q205" s="473"/>
      <c r="R205" s="473"/>
      <c r="S205" s="473"/>
      <c r="T205" s="473"/>
      <c r="U205" s="473"/>
      <c r="V205" s="473"/>
      <c r="W205" s="473"/>
      <c r="X205" s="473"/>
      <c r="Y205" s="473"/>
      <c r="Z205" s="473"/>
      <c r="AA205" s="473"/>
      <c r="AB205" s="473"/>
      <c r="AC205" s="474"/>
    </row>
    <row r="206" spans="1:29" ht="16.5" thickBot="1" x14ac:dyDescent="0.25">
      <c r="A206" s="537" t="s">
        <v>18</v>
      </c>
      <c r="B206" s="524" t="s">
        <v>31</v>
      </c>
      <c r="C206" s="525"/>
      <c r="D206" s="141"/>
      <c r="E206" s="465" t="s">
        <v>5</v>
      </c>
      <c r="F206" s="465" t="s">
        <v>15</v>
      </c>
      <c r="G206" s="465" t="s">
        <v>1</v>
      </c>
      <c r="H206" s="484"/>
      <c r="I206" s="379" t="s">
        <v>0</v>
      </c>
      <c r="J206" s="502" t="s">
        <v>116</v>
      </c>
      <c r="K206" s="502"/>
      <c r="L206" s="502" t="s">
        <v>123</v>
      </c>
      <c r="M206" s="502"/>
      <c r="N206" s="502" t="s">
        <v>85</v>
      </c>
      <c r="O206" s="502"/>
      <c r="P206" s="502" t="s">
        <v>117</v>
      </c>
      <c r="Q206" s="502"/>
      <c r="R206" s="502" t="s">
        <v>118</v>
      </c>
      <c r="S206" s="502"/>
      <c r="T206" s="502" t="s">
        <v>6</v>
      </c>
      <c r="U206" s="502"/>
      <c r="V206" s="502" t="s">
        <v>28</v>
      </c>
      <c r="W206" s="502"/>
      <c r="X206" s="464" t="s">
        <v>86</v>
      </c>
      <c r="Y206" s="464"/>
      <c r="Z206" s="464" t="s">
        <v>119</v>
      </c>
      <c r="AA206" s="464"/>
      <c r="AB206" s="464" t="s">
        <v>86</v>
      </c>
      <c r="AC206" s="464"/>
    </row>
    <row r="207" spans="1:29" ht="13.5" thickBot="1" x14ac:dyDescent="0.25">
      <c r="A207" s="538"/>
      <c r="B207" s="526"/>
      <c r="C207" s="527"/>
      <c r="D207" s="175"/>
      <c r="E207" s="466"/>
      <c r="F207" s="466"/>
      <c r="G207" s="466"/>
      <c r="H207" s="485"/>
      <c r="I207" s="380">
        <f>SUM(N207,AB207,L207,J207,P207,R207,T207,V207,X207,Z207)</f>
        <v>604</v>
      </c>
      <c r="J207" s="125">
        <v>88</v>
      </c>
      <c r="K207" s="32" t="s">
        <v>5</v>
      </c>
      <c r="L207" s="125">
        <v>132</v>
      </c>
      <c r="M207" s="32" t="s">
        <v>5</v>
      </c>
      <c r="N207" s="125">
        <v>76</v>
      </c>
      <c r="O207" s="32" t="s">
        <v>5</v>
      </c>
      <c r="P207" s="125">
        <v>126</v>
      </c>
      <c r="Q207" s="32" t="s">
        <v>5</v>
      </c>
      <c r="R207" s="125">
        <v>32</v>
      </c>
      <c r="S207" s="32" t="s">
        <v>5</v>
      </c>
      <c r="T207" s="125">
        <v>110</v>
      </c>
      <c r="U207" s="32" t="s">
        <v>5</v>
      </c>
      <c r="V207" s="125">
        <v>40</v>
      </c>
      <c r="W207" s="32" t="s">
        <v>5</v>
      </c>
      <c r="X207" s="365">
        <v>0</v>
      </c>
      <c r="Y207" s="366" t="s">
        <v>5</v>
      </c>
      <c r="Z207" s="365">
        <v>0</v>
      </c>
      <c r="AA207" s="366" t="s">
        <v>5</v>
      </c>
      <c r="AB207" s="365">
        <v>0</v>
      </c>
      <c r="AC207" s="366" t="s">
        <v>5</v>
      </c>
    </row>
    <row r="208" spans="1:29" ht="13.5" thickBot="1" x14ac:dyDescent="0.25">
      <c r="A208" s="274" t="str">
        <f>'Ordre de passage'!F4</f>
        <v>O'méga</v>
      </c>
      <c r="B208" s="275" t="str">
        <f>'Ordre de passage'!G4</f>
        <v xml:space="preserve">Annabelle Duquet </v>
      </c>
      <c r="C208" s="276" t="str">
        <f>'Ordre de passage'!H4</f>
        <v xml:space="preserve">Tiffany Turgeon </v>
      </c>
      <c r="D208" s="58"/>
      <c r="E208" s="65">
        <f>IF(I208="","",RANK(I208,$I$208:$I$237))</f>
        <v>15</v>
      </c>
      <c r="F208" s="59">
        <f>IF(I208="","",LOOKUP(E208,Valeurs!$J$4:'Valeurs'!$J$43,Valeurs!$K$4:'Valeurs'!$K$43))</f>
        <v>2</v>
      </c>
      <c r="G208" s="246">
        <f>IF(E208="","0,00%",LOOKUP(E208,Valeurs!$J$4:$J$43,Valeurs!$L$4:$L$43))</f>
        <v>3.4999999999999996E-2</v>
      </c>
      <c r="H208" s="159"/>
      <c r="I208" s="156">
        <f>IF(N208="","",SUM(N208,AB208,L208,J208,P208,R208,T208,V208,X208,Z208))</f>
        <v>362</v>
      </c>
      <c r="J208" s="126">
        <v>35</v>
      </c>
      <c r="K208" s="60">
        <f>IF(J208="","",RANK(J208,$J$208:$J$237))</f>
        <v>22</v>
      </c>
      <c r="L208" s="126">
        <v>74</v>
      </c>
      <c r="M208" s="60">
        <f>IF(L208="","",RANK(L208,$L$208:$L$237))</f>
        <v>19</v>
      </c>
      <c r="N208" s="126">
        <v>59</v>
      </c>
      <c r="O208" s="60">
        <f>IF(N208="","",RANK(N208,$N$208:$N$237))</f>
        <v>3</v>
      </c>
      <c r="P208" s="126">
        <v>83</v>
      </c>
      <c r="Q208" s="62">
        <f t="shared" ref="Q208:Q237" si="32">IF(P208="","",RANK(P208,$P$208:$P$237))</f>
        <v>16</v>
      </c>
      <c r="R208" s="126">
        <v>19</v>
      </c>
      <c r="S208" s="60">
        <f>IF(R208="","",RANK(R208,$R$208:$R$237))</f>
        <v>8</v>
      </c>
      <c r="T208" s="126">
        <v>60</v>
      </c>
      <c r="U208" s="60">
        <f>IF(T208="","",RANK(T208,$T$208:$T$237))</f>
        <v>13</v>
      </c>
      <c r="V208" s="126">
        <v>32</v>
      </c>
      <c r="W208" s="60">
        <f>IF(V208="","",RANK(V208,$V$208:$V$237))</f>
        <v>15</v>
      </c>
      <c r="X208" s="367">
        <v>0</v>
      </c>
      <c r="Y208" s="368">
        <f>IF(X208="","",RANK(X208,$X$208:$X$237))</f>
        <v>1</v>
      </c>
      <c r="Z208" s="367">
        <v>0</v>
      </c>
      <c r="AA208" s="368">
        <f>IF(Z208="","",RANK(Z208,$Z$208:$Z$237))</f>
        <v>1</v>
      </c>
      <c r="AB208" s="369">
        <v>0</v>
      </c>
      <c r="AC208" s="368">
        <f>IF(AB208="","",RANK(AB208,$AB$208:$AB$237))</f>
        <v>1</v>
      </c>
    </row>
    <row r="209" spans="1:29" ht="13.5" thickBot="1" x14ac:dyDescent="0.25">
      <c r="A209" s="274" t="str">
        <f>'Ordre de passage'!F5</f>
        <v>CSRAD</v>
      </c>
      <c r="B209" s="275" t="str">
        <f>'Ordre de passage'!G5</f>
        <v xml:space="preserve">Danika Ouellet </v>
      </c>
      <c r="C209" s="276" t="str">
        <f>'Ordre de passage'!H5</f>
        <v xml:space="preserve">Audréanne Lampron </v>
      </c>
      <c r="D209" s="33"/>
      <c r="E209" s="66">
        <f t="shared" ref="E209:E237" si="33">IF(I209="","",RANK(I209,$I$208:$I$237))</f>
        <v>19</v>
      </c>
      <c r="F209" s="61">
        <f>IF(I209="","",LOOKUP(E209,Valeurs!$G$4:'Valeurs'!$G$43,Valeurs!$H$4:'Valeurs'!$H$43))</f>
        <v>0</v>
      </c>
      <c r="G209" s="247">
        <f>IF(E209="","0,00%",LOOKUP(E209,Valeurs!$J$4:$J$43,Valeurs!$L$4:$L$43))</f>
        <v>0</v>
      </c>
      <c r="H209" s="160"/>
      <c r="I209" s="157">
        <f t="shared" ref="I209:I237" si="34">IF(N209="","",SUM(N209,AB209,L209,J209,P209,R209,T209,V209,X209,Z209))</f>
        <v>350</v>
      </c>
      <c r="J209" s="127">
        <v>36</v>
      </c>
      <c r="K209" s="62">
        <f t="shared" ref="K209:K237" si="35">IF(J209="","",RANK(J209,$J$208:$J$237))</f>
        <v>21</v>
      </c>
      <c r="L209" s="127">
        <v>88</v>
      </c>
      <c r="M209" s="62">
        <f t="shared" ref="M209:M237" si="36">IF(L209="","",RANK(L209,$L$208:$L$237))</f>
        <v>16</v>
      </c>
      <c r="N209" s="127">
        <v>41</v>
      </c>
      <c r="O209" s="62">
        <f t="shared" ref="O209:O237" si="37">IF(N209="","",RANK(N209,$N$208:$N$237))</f>
        <v>20</v>
      </c>
      <c r="P209" s="127">
        <v>100</v>
      </c>
      <c r="Q209" s="62">
        <f t="shared" si="32"/>
        <v>6</v>
      </c>
      <c r="R209" s="127">
        <v>4</v>
      </c>
      <c r="S209" s="62">
        <f t="shared" ref="S209:S237" si="38">IF(R209="","",RANK(R209,$R$208:$R$237))</f>
        <v>22</v>
      </c>
      <c r="T209" s="127">
        <v>45</v>
      </c>
      <c r="U209" s="62">
        <f t="shared" ref="U209:U237" si="39">IF(T209="","",RANK(T209,$T$208:$T$237))</f>
        <v>19</v>
      </c>
      <c r="V209" s="127">
        <v>36</v>
      </c>
      <c r="W209" s="62">
        <f t="shared" ref="W209:W237" si="40">IF(V209="","",RANK(V209,$V$208:$V$237))</f>
        <v>12</v>
      </c>
      <c r="X209" s="370">
        <v>0</v>
      </c>
      <c r="Y209" s="371">
        <f t="shared" ref="Y209:Y237" si="41">IF(X209="","",RANK(X209,$X$208:$X$237))</f>
        <v>1</v>
      </c>
      <c r="Z209" s="370">
        <v>0</v>
      </c>
      <c r="AA209" s="371">
        <f t="shared" ref="AA209:AA237" si="42">IF(Z209="","",RANK(Z209,$Z$208:$Z$237))</f>
        <v>1</v>
      </c>
      <c r="AB209" s="372">
        <v>0</v>
      </c>
      <c r="AC209" s="371">
        <f t="shared" ref="AC209:AC237" si="43">IF(AB209="","",RANK(AB209,$AB$208:$AB$237))</f>
        <v>1</v>
      </c>
    </row>
    <row r="210" spans="1:29" ht="13.5" thickBot="1" x14ac:dyDescent="0.25">
      <c r="A210" s="274" t="str">
        <f>'Ordre de passage'!F6</f>
        <v>CSRAD</v>
      </c>
      <c r="B210" s="275" t="str">
        <f>'Ordre de passage'!G6</f>
        <v xml:space="preserve">Malory Boisclair </v>
      </c>
      <c r="C210" s="276" t="str">
        <f>'Ordre de passage'!H6</f>
        <v xml:space="preserve">Camélia Deshaies </v>
      </c>
      <c r="D210" s="33"/>
      <c r="E210" s="66">
        <f t="shared" si="33"/>
        <v>18</v>
      </c>
      <c r="F210" s="61">
        <f>IF(I210="","",LOOKUP(E210,Valeurs!$G$4:'Valeurs'!$G$43,Valeurs!$H$4:'Valeurs'!$H$43))</f>
        <v>0</v>
      </c>
      <c r="G210" s="247">
        <f>IF(E210="","0,00%",LOOKUP(E210,Valeurs!$J$4:$J$43,Valeurs!$L$4:$L$43))</f>
        <v>0</v>
      </c>
      <c r="H210" s="160"/>
      <c r="I210" s="157">
        <f t="shared" si="34"/>
        <v>351</v>
      </c>
      <c r="J210" s="127">
        <v>74</v>
      </c>
      <c r="K210" s="62">
        <f t="shared" si="35"/>
        <v>2</v>
      </c>
      <c r="L210" s="127">
        <v>83</v>
      </c>
      <c r="M210" s="62">
        <f t="shared" si="36"/>
        <v>17</v>
      </c>
      <c r="N210" s="127">
        <v>52</v>
      </c>
      <c r="O210" s="62">
        <f t="shared" si="37"/>
        <v>11</v>
      </c>
      <c r="P210" s="127">
        <v>61</v>
      </c>
      <c r="Q210" s="62">
        <f t="shared" si="32"/>
        <v>21</v>
      </c>
      <c r="R210" s="127">
        <v>5</v>
      </c>
      <c r="S210" s="62">
        <f t="shared" si="38"/>
        <v>21</v>
      </c>
      <c r="T210" s="127">
        <v>40</v>
      </c>
      <c r="U210" s="62">
        <f t="shared" si="39"/>
        <v>22</v>
      </c>
      <c r="V210" s="127">
        <v>36</v>
      </c>
      <c r="W210" s="62">
        <f t="shared" si="40"/>
        <v>12</v>
      </c>
      <c r="X210" s="370">
        <v>0</v>
      </c>
      <c r="Y210" s="371">
        <f t="shared" si="41"/>
        <v>1</v>
      </c>
      <c r="Z210" s="370">
        <v>0</v>
      </c>
      <c r="AA210" s="371">
        <f t="shared" si="42"/>
        <v>1</v>
      </c>
      <c r="AB210" s="372">
        <v>0</v>
      </c>
      <c r="AC210" s="371">
        <f t="shared" si="43"/>
        <v>1</v>
      </c>
    </row>
    <row r="211" spans="1:29" ht="13.5" thickBot="1" x14ac:dyDescent="0.25">
      <c r="A211" s="274" t="str">
        <f>'Ordre de passage'!F7</f>
        <v>CSRAD</v>
      </c>
      <c r="B211" s="275" t="str">
        <f>'Ordre de passage'!G7</f>
        <v xml:space="preserve">Sarah-Claude Lampron </v>
      </c>
      <c r="C211" s="276" t="str">
        <f>'Ordre de passage'!H7</f>
        <v xml:space="preserve">Lili-Rose Blanchette </v>
      </c>
      <c r="D211" s="33"/>
      <c r="E211" s="66">
        <f t="shared" si="33"/>
        <v>4</v>
      </c>
      <c r="F211" s="61">
        <f>IF(I211="","",LOOKUP(E211,Valeurs!$G$4:'Valeurs'!$G$43,Valeurs!$H$4:'Valeurs'!$H$43))</f>
        <v>14</v>
      </c>
      <c r="G211" s="247">
        <f>IF(E211="","0,00%",LOOKUP(E211,Valeurs!$J$4:$J$43,Valeurs!$L$4:$L$43))</f>
        <v>0.24499999999999997</v>
      </c>
      <c r="H211" s="160"/>
      <c r="I211" s="157">
        <f t="shared" si="34"/>
        <v>452</v>
      </c>
      <c r="J211" s="127">
        <v>38</v>
      </c>
      <c r="K211" s="62">
        <f t="shared" si="35"/>
        <v>20</v>
      </c>
      <c r="L211" s="127">
        <v>125</v>
      </c>
      <c r="M211" s="62">
        <f t="shared" si="36"/>
        <v>1</v>
      </c>
      <c r="N211" s="127">
        <v>63</v>
      </c>
      <c r="O211" s="62">
        <f t="shared" si="37"/>
        <v>1</v>
      </c>
      <c r="P211" s="127">
        <v>111</v>
      </c>
      <c r="Q211" s="62">
        <f t="shared" si="32"/>
        <v>2</v>
      </c>
      <c r="R211" s="127">
        <v>10</v>
      </c>
      <c r="S211" s="62">
        <f t="shared" si="38"/>
        <v>19</v>
      </c>
      <c r="T211" s="127">
        <v>65</v>
      </c>
      <c r="U211" s="62">
        <f t="shared" si="39"/>
        <v>8</v>
      </c>
      <c r="V211" s="127">
        <v>40</v>
      </c>
      <c r="W211" s="62">
        <f t="shared" si="40"/>
        <v>1</v>
      </c>
      <c r="X211" s="370">
        <v>0</v>
      </c>
      <c r="Y211" s="371">
        <f t="shared" si="41"/>
        <v>1</v>
      </c>
      <c r="Z211" s="370">
        <v>0</v>
      </c>
      <c r="AA211" s="371">
        <f t="shared" si="42"/>
        <v>1</v>
      </c>
      <c r="AB211" s="372">
        <v>0</v>
      </c>
      <c r="AC211" s="371">
        <f t="shared" si="43"/>
        <v>1</v>
      </c>
    </row>
    <row r="212" spans="1:29" ht="13.5" thickBot="1" x14ac:dyDescent="0.25">
      <c r="A212" s="274" t="str">
        <f>'Ordre de passage'!F8</f>
        <v>CSRAD</v>
      </c>
      <c r="B212" s="275" t="str">
        <f>'Ordre de passage'!G8</f>
        <v xml:space="preserve">Ariane Gilbert </v>
      </c>
      <c r="C212" s="276" t="str">
        <f>'Ordre de passage'!H8</f>
        <v xml:space="preserve">Alexandrine Laperrière </v>
      </c>
      <c r="D212" s="33"/>
      <c r="E212" s="66">
        <f t="shared" si="33"/>
        <v>13</v>
      </c>
      <c r="F212" s="61">
        <f>IF(I212="","",LOOKUP(E212,Valeurs!$G$4:'Valeurs'!$G$43,Valeurs!$H$4:'Valeurs'!$H$43))</f>
        <v>4</v>
      </c>
      <c r="G212" s="247">
        <f>IF(E212="","0,00%",LOOKUP(E212,Valeurs!$J$4:$J$43,Valeurs!$L$4:$L$43))</f>
        <v>6.9999999999999993E-2</v>
      </c>
      <c r="H212" s="160"/>
      <c r="I212" s="157">
        <f t="shared" si="34"/>
        <v>401</v>
      </c>
      <c r="J212" s="127">
        <v>58</v>
      </c>
      <c r="K212" s="62">
        <f t="shared" si="35"/>
        <v>8</v>
      </c>
      <c r="L212" s="127">
        <v>96</v>
      </c>
      <c r="M212" s="62">
        <f t="shared" si="36"/>
        <v>14</v>
      </c>
      <c r="N212" s="127">
        <v>45</v>
      </c>
      <c r="O212" s="62">
        <f t="shared" si="37"/>
        <v>16</v>
      </c>
      <c r="P212" s="127">
        <v>103</v>
      </c>
      <c r="Q212" s="62">
        <f t="shared" si="32"/>
        <v>3</v>
      </c>
      <c r="R212" s="127">
        <v>4</v>
      </c>
      <c r="S212" s="62">
        <f t="shared" si="38"/>
        <v>22</v>
      </c>
      <c r="T212" s="127">
        <v>55</v>
      </c>
      <c r="U212" s="62">
        <f t="shared" si="39"/>
        <v>16</v>
      </c>
      <c r="V212" s="127">
        <v>40</v>
      </c>
      <c r="W212" s="62">
        <f t="shared" si="40"/>
        <v>1</v>
      </c>
      <c r="X212" s="370">
        <v>0</v>
      </c>
      <c r="Y212" s="371">
        <f t="shared" si="41"/>
        <v>1</v>
      </c>
      <c r="Z212" s="370">
        <v>0</v>
      </c>
      <c r="AA212" s="371">
        <f t="shared" si="42"/>
        <v>1</v>
      </c>
      <c r="AB212" s="372">
        <v>0</v>
      </c>
      <c r="AC212" s="371">
        <f t="shared" si="43"/>
        <v>1</v>
      </c>
    </row>
    <row r="213" spans="1:29" ht="13.5" thickBot="1" x14ac:dyDescent="0.25">
      <c r="A213" s="274" t="str">
        <f>'Ordre de passage'!F9</f>
        <v>CSRAD</v>
      </c>
      <c r="B213" s="275" t="str">
        <f>'Ordre de passage'!G9</f>
        <v>Florence Melanson</v>
      </c>
      <c r="C213" s="276" t="str">
        <f>'Ordre de passage'!H9</f>
        <v>Joachim Audi</v>
      </c>
      <c r="D213" s="33"/>
      <c r="E213" s="66">
        <f t="shared" si="33"/>
        <v>9</v>
      </c>
      <c r="F213" s="61">
        <f>IF(I213="","",LOOKUP(E213,Valeurs!$G$4:'Valeurs'!$G$43,Valeurs!$H$4:'Valeurs'!$H$43))</f>
        <v>8</v>
      </c>
      <c r="G213" s="247">
        <f>IF(E213="","0,00%",LOOKUP(E213,Valeurs!$J$4:$J$43,Valeurs!$L$4:$L$43))</f>
        <v>0.13999999999999999</v>
      </c>
      <c r="H213" s="160"/>
      <c r="I213" s="157">
        <f t="shared" si="34"/>
        <v>426</v>
      </c>
      <c r="J213" s="127">
        <v>47</v>
      </c>
      <c r="K213" s="62">
        <f t="shared" si="35"/>
        <v>17</v>
      </c>
      <c r="L213" s="127">
        <v>105</v>
      </c>
      <c r="M213" s="62">
        <f t="shared" si="36"/>
        <v>10</v>
      </c>
      <c r="N213" s="127">
        <v>57</v>
      </c>
      <c r="O213" s="62">
        <f t="shared" si="37"/>
        <v>4</v>
      </c>
      <c r="P213" s="127">
        <v>122</v>
      </c>
      <c r="Q213" s="62">
        <f t="shared" si="32"/>
        <v>1</v>
      </c>
      <c r="R213" s="127">
        <v>10</v>
      </c>
      <c r="S213" s="62">
        <f t="shared" si="38"/>
        <v>19</v>
      </c>
      <c r="T213" s="127">
        <v>65</v>
      </c>
      <c r="U213" s="62">
        <f t="shared" si="39"/>
        <v>8</v>
      </c>
      <c r="V213" s="127">
        <v>20</v>
      </c>
      <c r="W213" s="62">
        <f t="shared" si="40"/>
        <v>16</v>
      </c>
      <c r="X213" s="370">
        <v>0</v>
      </c>
      <c r="Y213" s="371">
        <f t="shared" si="41"/>
        <v>1</v>
      </c>
      <c r="Z213" s="370">
        <v>0</v>
      </c>
      <c r="AA213" s="371">
        <f t="shared" si="42"/>
        <v>1</v>
      </c>
      <c r="AB213" s="372">
        <v>0</v>
      </c>
      <c r="AC213" s="371">
        <f t="shared" si="43"/>
        <v>1</v>
      </c>
    </row>
    <row r="214" spans="1:29" ht="13.5" thickBot="1" x14ac:dyDescent="0.25">
      <c r="A214" s="274" t="str">
        <f>'Ordre de passage'!F10</f>
        <v>30Deux</v>
      </c>
      <c r="B214" s="275" t="str">
        <f>'Ordre de passage'!G10</f>
        <v xml:space="preserve">Ariane Trudel </v>
      </c>
      <c r="C214" s="276" t="str">
        <f>'Ordre de passage'!H10</f>
        <v>Vanessa Bélanger</v>
      </c>
      <c r="D214" s="33"/>
      <c r="E214" s="66">
        <f t="shared" si="33"/>
        <v>6</v>
      </c>
      <c r="F214" s="61">
        <f>IF(I214="","",LOOKUP(E214,Valeurs!$G$4:'Valeurs'!$G$43,Valeurs!$H$4:'Valeurs'!$H$43))</f>
        <v>12</v>
      </c>
      <c r="G214" s="247">
        <f>IF(E214="","0,00%",LOOKUP(E214,Valeurs!$J$4:$J$43,Valeurs!$L$4:$L$43))</f>
        <v>0.21</v>
      </c>
      <c r="H214" s="160"/>
      <c r="I214" s="157">
        <f t="shared" si="34"/>
        <v>442</v>
      </c>
      <c r="J214" s="127">
        <v>56</v>
      </c>
      <c r="K214" s="62">
        <f t="shared" si="35"/>
        <v>12</v>
      </c>
      <c r="L214" s="127">
        <v>111</v>
      </c>
      <c r="M214" s="62">
        <f t="shared" si="36"/>
        <v>7</v>
      </c>
      <c r="N214" s="127">
        <v>60</v>
      </c>
      <c r="O214" s="62">
        <f t="shared" si="37"/>
        <v>2</v>
      </c>
      <c r="P214" s="127">
        <v>98</v>
      </c>
      <c r="Q214" s="62">
        <f t="shared" si="32"/>
        <v>9</v>
      </c>
      <c r="R214" s="127">
        <v>14</v>
      </c>
      <c r="S214" s="62">
        <f t="shared" si="38"/>
        <v>16</v>
      </c>
      <c r="T214" s="127">
        <v>65</v>
      </c>
      <c r="U214" s="62">
        <f t="shared" si="39"/>
        <v>8</v>
      </c>
      <c r="V214" s="127">
        <v>38</v>
      </c>
      <c r="W214" s="62">
        <f t="shared" si="40"/>
        <v>8</v>
      </c>
      <c r="X214" s="370">
        <v>0</v>
      </c>
      <c r="Y214" s="371">
        <f t="shared" si="41"/>
        <v>1</v>
      </c>
      <c r="Z214" s="370">
        <v>0</v>
      </c>
      <c r="AA214" s="371">
        <f t="shared" si="42"/>
        <v>1</v>
      </c>
      <c r="AB214" s="372">
        <v>0</v>
      </c>
      <c r="AC214" s="371">
        <f t="shared" si="43"/>
        <v>1</v>
      </c>
    </row>
    <row r="215" spans="1:29" ht="13.5" thickBot="1" x14ac:dyDescent="0.25">
      <c r="A215" s="274" t="str">
        <f>'Ordre de passage'!F11</f>
        <v>30Deux</v>
      </c>
      <c r="B215" s="275" t="str">
        <f>'Ordre de passage'!G11</f>
        <v>Anne-Émilie Bell</v>
      </c>
      <c r="C215" s="276" t="str">
        <f>'Ordre de passage'!H11</f>
        <v xml:space="preserve">Hugo Drouin </v>
      </c>
      <c r="D215" s="33"/>
      <c r="E215" s="66">
        <f t="shared" si="33"/>
        <v>16</v>
      </c>
      <c r="F215" s="61">
        <f>IF(I215="","",LOOKUP(E215,Valeurs!$G$4:'Valeurs'!$G$43,Valeurs!$H$4:'Valeurs'!$H$43))</f>
        <v>1</v>
      </c>
      <c r="G215" s="247">
        <f>IF(E215="","0,00%",LOOKUP(E215,Valeurs!$J$4:$J$43,Valeurs!$L$4:$L$43))</f>
        <v>1.7499999999999998E-2</v>
      </c>
      <c r="H215" s="160"/>
      <c r="I215" s="157">
        <f t="shared" si="34"/>
        <v>355</v>
      </c>
      <c r="J215" s="127">
        <v>57</v>
      </c>
      <c r="K215" s="62">
        <f t="shared" si="35"/>
        <v>9</v>
      </c>
      <c r="L215" s="127">
        <v>106</v>
      </c>
      <c r="M215" s="62">
        <f t="shared" si="36"/>
        <v>9</v>
      </c>
      <c r="N215" s="127">
        <v>44</v>
      </c>
      <c r="O215" s="62">
        <f t="shared" si="37"/>
        <v>18</v>
      </c>
      <c r="P215" s="127">
        <v>52</v>
      </c>
      <c r="Q215" s="62">
        <f t="shared" si="32"/>
        <v>23</v>
      </c>
      <c r="R215" s="127">
        <v>18</v>
      </c>
      <c r="S215" s="62">
        <f t="shared" si="38"/>
        <v>9</v>
      </c>
      <c r="T215" s="127">
        <v>60</v>
      </c>
      <c r="U215" s="62">
        <f t="shared" si="39"/>
        <v>13</v>
      </c>
      <c r="V215" s="127">
        <v>18</v>
      </c>
      <c r="W215" s="62">
        <f t="shared" si="40"/>
        <v>19</v>
      </c>
      <c r="X215" s="370">
        <v>0</v>
      </c>
      <c r="Y215" s="371">
        <f t="shared" si="41"/>
        <v>1</v>
      </c>
      <c r="Z215" s="370">
        <v>0</v>
      </c>
      <c r="AA215" s="371">
        <f t="shared" si="42"/>
        <v>1</v>
      </c>
      <c r="AB215" s="372">
        <v>0</v>
      </c>
      <c r="AC215" s="371">
        <f t="shared" si="43"/>
        <v>1</v>
      </c>
    </row>
    <row r="216" spans="1:29" ht="13.5" thickBot="1" x14ac:dyDescent="0.25">
      <c r="A216" s="274" t="str">
        <f>'Ordre de passage'!F12</f>
        <v>30Deux</v>
      </c>
      <c r="B216" s="275" t="str">
        <f>'Ordre de passage'!G12</f>
        <v>Léa-Hamelin</v>
      </c>
      <c r="C216" s="276" t="str">
        <f>'Ordre de passage'!H12</f>
        <v xml:space="preserve">Laurie Lefebvre </v>
      </c>
      <c r="D216" s="33"/>
      <c r="E216" s="66">
        <f t="shared" si="33"/>
        <v>22</v>
      </c>
      <c r="F216" s="61">
        <f>IF(I216="","",LOOKUP(E216,Valeurs!$G$4:'Valeurs'!$G$43,Valeurs!$H$4:'Valeurs'!$H$43))</f>
        <v>0</v>
      </c>
      <c r="G216" s="247">
        <f>IF(E216="","0,00%",LOOKUP(E216,Valeurs!$J$4:$J$43,Valeurs!$L$4:$L$43))</f>
        <v>0</v>
      </c>
      <c r="H216" s="160"/>
      <c r="I216" s="157">
        <f t="shared" si="34"/>
        <v>287</v>
      </c>
      <c r="J216" s="127">
        <v>35</v>
      </c>
      <c r="K216" s="62">
        <f t="shared" si="35"/>
        <v>22</v>
      </c>
      <c r="L216" s="127">
        <v>27</v>
      </c>
      <c r="M216" s="62">
        <f t="shared" si="36"/>
        <v>23</v>
      </c>
      <c r="N216" s="127">
        <v>45</v>
      </c>
      <c r="O216" s="62">
        <f t="shared" si="37"/>
        <v>16</v>
      </c>
      <c r="P216" s="127">
        <v>100</v>
      </c>
      <c r="Q216" s="62">
        <f t="shared" si="32"/>
        <v>6</v>
      </c>
      <c r="R216" s="127">
        <v>17</v>
      </c>
      <c r="S216" s="62">
        <f t="shared" si="38"/>
        <v>12</v>
      </c>
      <c r="T216" s="127">
        <v>45</v>
      </c>
      <c r="U216" s="62">
        <f t="shared" si="39"/>
        <v>19</v>
      </c>
      <c r="V216" s="127">
        <v>18</v>
      </c>
      <c r="W216" s="62">
        <f t="shared" si="40"/>
        <v>19</v>
      </c>
      <c r="X216" s="370">
        <v>0</v>
      </c>
      <c r="Y216" s="371">
        <f t="shared" si="41"/>
        <v>1</v>
      </c>
      <c r="Z216" s="370">
        <v>0</v>
      </c>
      <c r="AA216" s="371">
        <f t="shared" si="42"/>
        <v>1</v>
      </c>
      <c r="AB216" s="372">
        <v>0</v>
      </c>
      <c r="AC216" s="371">
        <f t="shared" si="43"/>
        <v>1</v>
      </c>
    </row>
    <row r="217" spans="1:29" ht="13.5" thickBot="1" x14ac:dyDescent="0.25">
      <c r="A217" s="274" t="str">
        <f>'Ordre de passage'!F13</f>
        <v>Dam'eauclès</v>
      </c>
      <c r="B217" s="275" t="str">
        <f>'Ordre de passage'!G13</f>
        <v xml:space="preserve">Mathis Rousson </v>
      </c>
      <c r="C217" s="276" t="str">
        <f>'Ordre de passage'!H13</f>
        <v xml:space="preserve">Zacharie Yergeau </v>
      </c>
      <c r="D217" s="33"/>
      <c r="E217" s="66">
        <f t="shared" si="33"/>
        <v>12</v>
      </c>
      <c r="F217" s="61">
        <f>IF(I217="","",LOOKUP(E217,Valeurs!$G$4:'Valeurs'!$G$43,Valeurs!$H$4:'Valeurs'!$H$43))</f>
        <v>5</v>
      </c>
      <c r="G217" s="247">
        <f>IF(E217="","0,00%",LOOKUP(E217,Valeurs!$J$4:$J$43,Valeurs!$L$4:$L$43))</f>
        <v>8.7499999999999994E-2</v>
      </c>
      <c r="H217" s="160"/>
      <c r="I217" s="157">
        <f t="shared" si="34"/>
        <v>407</v>
      </c>
      <c r="J217" s="127">
        <v>50</v>
      </c>
      <c r="K217" s="62">
        <f t="shared" si="35"/>
        <v>15</v>
      </c>
      <c r="L217" s="127">
        <v>100</v>
      </c>
      <c r="M217" s="62">
        <f t="shared" si="36"/>
        <v>13</v>
      </c>
      <c r="N217" s="127">
        <v>47</v>
      </c>
      <c r="O217" s="62">
        <f t="shared" si="37"/>
        <v>13</v>
      </c>
      <c r="P217" s="127">
        <v>86</v>
      </c>
      <c r="Q217" s="62">
        <f t="shared" si="32"/>
        <v>15</v>
      </c>
      <c r="R217" s="127">
        <v>18</v>
      </c>
      <c r="S217" s="62">
        <f t="shared" si="38"/>
        <v>9</v>
      </c>
      <c r="T217" s="127">
        <v>70</v>
      </c>
      <c r="U217" s="62">
        <f t="shared" si="39"/>
        <v>6</v>
      </c>
      <c r="V217" s="127">
        <v>36</v>
      </c>
      <c r="W217" s="62">
        <f t="shared" si="40"/>
        <v>12</v>
      </c>
      <c r="X217" s="370">
        <v>0</v>
      </c>
      <c r="Y217" s="371">
        <f t="shared" si="41"/>
        <v>1</v>
      </c>
      <c r="Z217" s="370">
        <v>0</v>
      </c>
      <c r="AA217" s="371">
        <f t="shared" si="42"/>
        <v>1</v>
      </c>
      <c r="AB217" s="372">
        <v>0</v>
      </c>
      <c r="AC217" s="371">
        <f t="shared" si="43"/>
        <v>1</v>
      </c>
    </row>
    <row r="218" spans="1:29" ht="13.5" thickBot="1" x14ac:dyDescent="0.25">
      <c r="A218" s="274" t="str">
        <f>'Ordre de passage'!F14</f>
        <v>Dam'eauclès</v>
      </c>
      <c r="B218" s="275" t="str">
        <f>'Ordre de passage'!G14</f>
        <v xml:space="preserve">Myriam Jacques </v>
      </c>
      <c r="C218" s="276" t="str">
        <f>'Ordre de passage'!H14</f>
        <v xml:space="preserve">Camille Vallière </v>
      </c>
      <c r="D218" s="33"/>
      <c r="E218" s="66">
        <f t="shared" si="33"/>
        <v>1</v>
      </c>
      <c r="F218" s="61">
        <f>IF(I218="","",LOOKUP(E218,Valeurs!$G$4:'Valeurs'!$G$43,Valeurs!$H$4:'Valeurs'!$H$43))</f>
        <v>20</v>
      </c>
      <c r="G218" s="247">
        <f>IF(E218="","0,00%",LOOKUP(E218,Valeurs!$J$4:$J$43,Valeurs!$L$4:$L$43))</f>
        <v>0.35</v>
      </c>
      <c r="H218" s="160"/>
      <c r="I218" s="157">
        <f t="shared" si="34"/>
        <v>481</v>
      </c>
      <c r="J218" s="127">
        <v>64</v>
      </c>
      <c r="K218" s="62">
        <f t="shared" si="35"/>
        <v>6</v>
      </c>
      <c r="L218" s="127">
        <v>121</v>
      </c>
      <c r="M218" s="62">
        <f t="shared" si="36"/>
        <v>3</v>
      </c>
      <c r="N218" s="127">
        <v>57</v>
      </c>
      <c r="O218" s="62">
        <f t="shared" si="37"/>
        <v>4</v>
      </c>
      <c r="P218" s="127">
        <v>90</v>
      </c>
      <c r="Q218" s="62">
        <f t="shared" si="32"/>
        <v>14</v>
      </c>
      <c r="R218" s="127">
        <v>29</v>
      </c>
      <c r="S218" s="62">
        <f t="shared" si="38"/>
        <v>1</v>
      </c>
      <c r="T218" s="127">
        <v>80</v>
      </c>
      <c r="U218" s="62">
        <f t="shared" si="39"/>
        <v>2</v>
      </c>
      <c r="V218" s="127">
        <v>40</v>
      </c>
      <c r="W218" s="62">
        <f t="shared" si="40"/>
        <v>1</v>
      </c>
      <c r="X218" s="370">
        <v>0</v>
      </c>
      <c r="Y218" s="371">
        <f t="shared" si="41"/>
        <v>1</v>
      </c>
      <c r="Z218" s="370">
        <v>0</v>
      </c>
      <c r="AA218" s="371">
        <f t="shared" si="42"/>
        <v>1</v>
      </c>
      <c r="AB218" s="372">
        <v>0</v>
      </c>
      <c r="AC218" s="371">
        <f t="shared" si="43"/>
        <v>1</v>
      </c>
    </row>
    <row r="219" spans="1:29" ht="13.5" thickBot="1" x14ac:dyDescent="0.25">
      <c r="A219" s="274" t="str">
        <f>'Ordre de passage'!F15</f>
        <v>Narval</v>
      </c>
      <c r="B219" s="275" t="str">
        <f>'Ordre de passage'!G15</f>
        <v xml:space="preserve">Laura Vincent </v>
      </c>
      <c r="C219" s="276" t="str">
        <f>'Ordre de passage'!H15</f>
        <v>Jade Morel</v>
      </c>
      <c r="D219" s="33"/>
      <c r="E219" s="66">
        <f t="shared" si="33"/>
        <v>5</v>
      </c>
      <c r="F219" s="61">
        <f>IF(I219="","",LOOKUP(E219,Valeurs!$G$4:'Valeurs'!$G$43,Valeurs!$H$4:'Valeurs'!$H$43))</f>
        <v>13</v>
      </c>
      <c r="G219" s="247">
        <f>IF(E219="","0,00%",LOOKUP(E219,Valeurs!$J$4:$J$43,Valeurs!$L$4:$L$43))</f>
        <v>0.22749999999999998</v>
      </c>
      <c r="H219" s="160"/>
      <c r="I219" s="157">
        <f t="shared" si="34"/>
        <v>450</v>
      </c>
      <c r="J219" s="127">
        <v>66</v>
      </c>
      <c r="K219" s="62">
        <f t="shared" si="35"/>
        <v>5</v>
      </c>
      <c r="L219" s="127">
        <v>117</v>
      </c>
      <c r="M219" s="62">
        <f t="shared" si="36"/>
        <v>4</v>
      </c>
      <c r="N219" s="127">
        <v>47</v>
      </c>
      <c r="O219" s="62">
        <f t="shared" si="37"/>
        <v>13</v>
      </c>
      <c r="P219" s="127">
        <v>98</v>
      </c>
      <c r="Q219" s="62">
        <f t="shared" si="32"/>
        <v>9</v>
      </c>
      <c r="R219" s="127">
        <v>17</v>
      </c>
      <c r="S219" s="62">
        <f t="shared" si="38"/>
        <v>12</v>
      </c>
      <c r="T219" s="127">
        <v>65</v>
      </c>
      <c r="U219" s="62">
        <f t="shared" si="39"/>
        <v>8</v>
      </c>
      <c r="V219" s="127">
        <v>40</v>
      </c>
      <c r="W219" s="62">
        <f t="shared" si="40"/>
        <v>1</v>
      </c>
      <c r="X219" s="370">
        <v>0</v>
      </c>
      <c r="Y219" s="371">
        <f t="shared" si="41"/>
        <v>1</v>
      </c>
      <c r="Z219" s="370">
        <v>0</v>
      </c>
      <c r="AA219" s="371">
        <f t="shared" si="42"/>
        <v>1</v>
      </c>
      <c r="AB219" s="372">
        <v>0</v>
      </c>
      <c r="AC219" s="371">
        <f t="shared" si="43"/>
        <v>1</v>
      </c>
    </row>
    <row r="220" spans="1:29" ht="13.5" thickBot="1" x14ac:dyDescent="0.25">
      <c r="A220" s="274" t="str">
        <f>'Ordre de passage'!F16</f>
        <v>Narval</v>
      </c>
      <c r="B220" s="275" t="str">
        <f>'Ordre de passage'!G16</f>
        <v>Gabrielle Diotte</v>
      </c>
      <c r="C220" s="276" t="str">
        <f>'Ordre de passage'!H16</f>
        <v xml:space="preserve">Léony Gobeil </v>
      </c>
      <c r="D220" s="33"/>
      <c r="E220" s="66">
        <f t="shared" si="33"/>
        <v>2</v>
      </c>
      <c r="F220" s="61">
        <f>IF(I220="","",LOOKUP(E220,Valeurs!$G$4:'Valeurs'!$G$43,Valeurs!$H$4:'Valeurs'!$H$43))</f>
        <v>18</v>
      </c>
      <c r="G220" s="247">
        <f>IF(E220="","0,00%",LOOKUP(E220,Valeurs!$J$4:$J$43,Valeurs!$L$4:$L$43))</f>
        <v>0.315</v>
      </c>
      <c r="H220" s="160"/>
      <c r="I220" s="157">
        <f t="shared" si="34"/>
        <v>477</v>
      </c>
      <c r="J220" s="127">
        <v>67</v>
      </c>
      <c r="K220" s="62">
        <f t="shared" si="35"/>
        <v>4</v>
      </c>
      <c r="L220" s="127">
        <v>108</v>
      </c>
      <c r="M220" s="62">
        <f t="shared" si="36"/>
        <v>8</v>
      </c>
      <c r="N220" s="127">
        <v>54</v>
      </c>
      <c r="O220" s="62">
        <f t="shared" si="37"/>
        <v>7</v>
      </c>
      <c r="P220" s="127">
        <v>102</v>
      </c>
      <c r="Q220" s="62">
        <f t="shared" si="32"/>
        <v>4</v>
      </c>
      <c r="R220" s="127">
        <v>16</v>
      </c>
      <c r="S220" s="62">
        <f t="shared" si="38"/>
        <v>15</v>
      </c>
      <c r="T220" s="127">
        <v>90</v>
      </c>
      <c r="U220" s="62">
        <f t="shared" si="39"/>
        <v>1</v>
      </c>
      <c r="V220" s="127">
        <v>40</v>
      </c>
      <c r="W220" s="62">
        <f t="shared" si="40"/>
        <v>1</v>
      </c>
      <c r="X220" s="370">
        <v>0</v>
      </c>
      <c r="Y220" s="371">
        <f t="shared" si="41"/>
        <v>1</v>
      </c>
      <c r="Z220" s="370">
        <v>0</v>
      </c>
      <c r="AA220" s="371">
        <f t="shared" si="42"/>
        <v>1</v>
      </c>
      <c r="AB220" s="372">
        <v>0</v>
      </c>
      <c r="AC220" s="371">
        <f t="shared" si="43"/>
        <v>1</v>
      </c>
    </row>
    <row r="221" spans="1:29" ht="13.5" thickBot="1" x14ac:dyDescent="0.25">
      <c r="A221" s="274" t="str">
        <f>'Ordre de passage'!F17</f>
        <v>Narval</v>
      </c>
      <c r="B221" s="275" t="str">
        <f>'Ordre de passage'!G17</f>
        <v>Anthony Pellegrinuzzi</v>
      </c>
      <c r="C221" s="276" t="str">
        <f>'Ordre de passage'!H17</f>
        <v>Joëlle Gauthier-Drapeau</v>
      </c>
      <c r="D221" s="33"/>
      <c r="E221" s="66">
        <f t="shared" si="33"/>
        <v>17</v>
      </c>
      <c r="F221" s="61">
        <f>IF(I221="","",LOOKUP(E221,Valeurs!$G$4:'Valeurs'!$G$43,Valeurs!$H$4:'Valeurs'!$H$43))</f>
        <v>0</v>
      </c>
      <c r="G221" s="247">
        <f>IF(E221="","0,00%",LOOKUP(E221,Valeurs!$J$4:$J$43,Valeurs!$L$4:$L$43))</f>
        <v>0</v>
      </c>
      <c r="H221" s="160"/>
      <c r="I221" s="157">
        <f t="shared" si="34"/>
        <v>352.8</v>
      </c>
      <c r="J221" s="127">
        <v>49</v>
      </c>
      <c r="K221" s="62">
        <f t="shared" si="35"/>
        <v>16</v>
      </c>
      <c r="L221" s="127">
        <v>56.8</v>
      </c>
      <c r="M221" s="62">
        <f t="shared" si="36"/>
        <v>21</v>
      </c>
      <c r="N221" s="127">
        <v>53</v>
      </c>
      <c r="O221" s="62">
        <f t="shared" si="37"/>
        <v>9</v>
      </c>
      <c r="P221" s="127">
        <v>99</v>
      </c>
      <c r="Q221" s="62">
        <f t="shared" si="32"/>
        <v>8</v>
      </c>
      <c r="R221" s="127">
        <v>25</v>
      </c>
      <c r="S221" s="62">
        <f t="shared" si="38"/>
        <v>5</v>
      </c>
      <c r="T221" s="127">
        <v>30</v>
      </c>
      <c r="U221" s="62">
        <f t="shared" si="39"/>
        <v>23</v>
      </c>
      <c r="V221" s="127">
        <v>40</v>
      </c>
      <c r="W221" s="62">
        <f t="shared" si="40"/>
        <v>1</v>
      </c>
      <c r="X221" s="370">
        <v>0</v>
      </c>
      <c r="Y221" s="371">
        <f t="shared" si="41"/>
        <v>1</v>
      </c>
      <c r="Z221" s="370">
        <v>0</v>
      </c>
      <c r="AA221" s="371">
        <f t="shared" si="42"/>
        <v>1</v>
      </c>
      <c r="AB221" s="372">
        <v>0</v>
      </c>
      <c r="AC221" s="371">
        <f t="shared" si="43"/>
        <v>1</v>
      </c>
    </row>
    <row r="222" spans="1:29" ht="13.5" thickBot="1" x14ac:dyDescent="0.25">
      <c r="A222" s="274" t="str">
        <f>'Ordre de passage'!F18</f>
        <v>CAEM</v>
      </c>
      <c r="B222" s="275" t="str">
        <f>'Ordre de passage'!G18</f>
        <v xml:space="preserve">Blanche Dea </v>
      </c>
      <c r="C222" s="276" t="str">
        <f>'Ordre de passage'!H18</f>
        <v>Audrey Desroches</v>
      </c>
      <c r="D222" s="33"/>
      <c r="E222" s="66">
        <f t="shared" si="33"/>
        <v>7</v>
      </c>
      <c r="F222" s="61">
        <f>IF(I222="","",LOOKUP(E222,Valeurs!$G$4:'Valeurs'!$G$43,Valeurs!$H$4:'Valeurs'!$H$43))</f>
        <v>11</v>
      </c>
      <c r="G222" s="247">
        <f>IF(E222="","0,00%",LOOKUP(E222,Valeurs!$J$4:$J$43,Valeurs!$L$4:$L$43))</f>
        <v>0.1925</v>
      </c>
      <c r="H222" s="160"/>
      <c r="I222" s="157">
        <f t="shared" si="34"/>
        <v>441</v>
      </c>
      <c r="J222" s="127">
        <v>76</v>
      </c>
      <c r="K222" s="62">
        <f t="shared" si="35"/>
        <v>1</v>
      </c>
      <c r="L222" s="127">
        <v>112</v>
      </c>
      <c r="M222" s="62">
        <f t="shared" si="36"/>
        <v>6</v>
      </c>
      <c r="N222" s="127">
        <v>53</v>
      </c>
      <c r="O222" s="62">
        <f t="shared" si="37"/>
        <v>9</v>
      </c>
      <c r="P222" s="127">
        <v>79</v>
      </c>
      <c r="Q222" s="62">
        <f t="shared" si="32"/>
        <v>17</v>
      </c>
      <c r="R222" s="127">
        <v>26</v>
      </c>
      <c r="S222" s="62">
        <f t="shared" si="38"/>
        <v>3</v>
      </c>
      <c r="T222" s="127">
        <v>75</v>
      </c>
      <c r="U222" s="62">
        <f t="shared" si="39"/>
        <v>4</v>
      </c>
      <c r="V222" s="127">
        <v>20</v>
      </c>
      <c r="W222" s="62">
        <f t="shared" si="40"/>
        <v>16</v>
      </c>
      <c r="X222" s="127"/>
      <c r="Y222" s="62" t="str">
        <f t="shared" si="41"/>
        <v/>
      </c>
      <c r="Z222" s="127"/>
      <c r="AA222" s="62" t="str">
        <f t="shared" si="42"/>
        <v/>
      </c>
      <c r="AB222" s="129"/>
      <c r="AC222" s="62" t="str">
        <f t="shared" si="43"/>
        <v/>
      </c>
    </row>
    <row r="223" spans="1:29" ht="13.5" thickBot="1" x14ac:dyDescent="0.25">
      <c r="A223" s="274" t="str">
        <f>'Ordre de passage'!F19</f>
        <v>CAEM</v>
      </c>
      <c r="B223" s="275" t="str">
        <f>'Ordre de passage'!G19</f>
        <v xml:space="preserve">Zine Eddine Bebouchi </v>
      </c>
      <c r="C223" s="276" t="str">
        <f>'Ordre de passage'!H19</f>
        <v>Sid Gasmi</v>
      </c>
      <c r="D223" s="33"/>
      <c r="E223" s="66">
        <f t="shared" si="33"/>
        <v>21</v>
      </c>
      <c r="F223" s="61">
        <f>IF(I223="","",LOOKUP(E223,Valeurs!$G$4:'Valeurs'!$G$43,Valeurs!$H$4:'Valeurs'!$H$43))</f>
        <v>0</v>
      </c>
      <c r="G223" s="247">
        <f>IF(E223="","0,00%",LOOKUP(E223,Valeurs!$J$4:$J$43,Valeurs!$L$4:$L$43))</f>
        <v>0</v>
      </c>
      <c r="H223" s="160"/>
      <c r="I223" s="157">
        <f t="shared" si="34"/>
        <v>288</v>
      </c>
      <c r="J223" s="127">
        <v>54</v>
      </c>
      <c r="K223" s="62">
        <f t="shared" si="35"/>
        <v>13</v>
      </c>
      <c r="L223" s="127">
        <v>49</v>
      </c>
      <c r="M223" s="62">
        <f t="shared" si="36"/>
        <v>22</v>
      </c>
      <c r="N223" s="127">
        <v>26</v>
      </c>
      <c r="O223" s="62">
        <f t="shared" si="37"/>
        <v>22</v>
      </c>
      <c r="P223" s="127">
        <v>69</v>
      </c>
      <c r="Q223" s="62">
        <f t="shared" si="32"/>
        <v>19</v>
      </c>
      <c r="R223" s="127">
        <v>18</v>
      </c>
      <c r="S223" s="62">
        <f t="shared" si="38"/>
        <v>9</v>
      </c>
      <c r="T223" s="127">
        <v>60</v>
      </c>
      <c r="U223" s="62">
        <f t="shared" si="39"/>
        <v>13</v>
      </c>
      <c r="V223" s="127">
        <v>12</v>
      </c>
      <c r="W223" s="62">
        <f t="shared" si="40"/>
        <v>21</v>
      </c>
      <c r="X223" s="127"/>
      <c r="Y223" s="62" t="str">
        <f t="shared" si="41"/>
        <v/>
      </c>
      <c r="Z223" s="127"/>
      <c r="AA223" s="62" t="str">
        <f t="shared" si="42"/>
        <v/>
      </c>
      <c r="AB223" s="129"/>
      <c r="AC223" s="62" t="str">
        <f t="shared" si="43"/>
        <v/>
      </c>
    </row>
    <row r="224" spans="1:29" ht="13.5" thickBot="1" x14ac:dyDescent="0.25">
      <c r="A224" s="274" t="str">
        <f>'Ordre de passage'!F20</f>
        <v>CAEM</v>
      </c>
      <c r="B224" s="275" t="str">
        <f>'Ordre de passage'!G20</f>
        <v xml:space="preserve">Yseult Vincent </v>
      </c>
      <c r="C224" s="276" t="str">
        <f>'Ordre de passage'!H20</f>
        <v>Emma Lajeunesse</v>
      </c>
      <c r="D224" s="33"/>
      <c r="E224" s="66">
        <f t="shared" si="33"/>
        <v>23</v>
      </c>
      <c r="F224" s="61">
        <f>IF(I224="","",LOOKUP(E224,Valeurs!$G$4:'Valeurs'!$G$43,Valeurs!$H$4:'Valeurs'!$H$43))</f>
        <v>0</v>
      </c>
      <c r="G224" s="247">
        <f>IF(E224="","0,00%",LOOKUP(E224,Valeurs!$J$4:$J$43,Valeurs!$L$4:$L$43))</f>
        <v>0</v>
      </c>
      <c r="H224" s="160"/>
      <c r="I224" s="157">
        <f t="shared" si="34"/>
        <v>274</v>
      </c>
      <c r="J224" s="127">
        <v>62</v>
      </c>
      <c r="K224" s="62">
        <f t="shared" si="35"/>
        <v>7</v>
      </c>
      <c r="L224" s="127">
        <v>62</v>
      </c>
      <c r="M224" s="62">
        <f t="shared" si="36"/>
        <v>20</v>
      </c>
      <c r="N224" s="127">
        <v>21</v>
      </c>
      <c r="O224" s="62">
        <f t="shared" si="37"/>
        <v>23</v>
      </c>
      <c r="P224" s="127">
        <v>67</v>
      </c>
      <c r="Q224" s="62">
        <f t="shared" si="32"/>
        <v>20</v>
      </c>
      <c r="R224" s="127">
        <v>17</v>
      </c>
      <c r="S224" s="62">
        <f t="shared" si="38"/>
        <v>12</v>
      </c>
      <c r="T224" s="127">
        <v>45</v>
      </c>
      <c r="U224" s="62">
        <f t="shared" si="39"/>
        <v>19</v>
      </c>
      <c r="V224" s="127">
        <v>0</v>
      </c>
      <c r="W224" s="62">
        <f t="shared" si="40"/>
        <v>23</v>
      </c>
      <c r="X224" s="127"/>
      <c r="Y224" s="62" t="str">
        <f t="shared" si="41"/>
        <v/>
      </c>
      <c r="Z224" s="127"/>
      <c r="AA224" s="62" t="str">
        <f t="shared" si="42"/>
        <v/>
      </c>
      <c r="AB224" s="129"/>
      <c r="AC224" s="62" t="str">
        <f t="shared" si="43"/>
        <v/>
      </c>
    </row>
    <row r="225" spans="1:29" ht="13.5" thickBot="1" x14ac:dyDescent="0.25">
      <c r="A225" s="274" t="str">
        <f>'Ordre de passage'!F21</f>
        <v>CSRN</v>
      </c>
      <c r="B225" s="275" t="str">
        <f>'Ordre de passage'!G21</f>
        <v xml:space="preserve">Eugénie Tétreault </v>
      </c>
      <c r="C225" s="276" t="str">
        <f>'Ordre de passage'!H21</f>
        <v>Thomas Martin</v>
      </c>
      <c r="D225" s="33"/>
      <c r="E225" s="66">
        <f t="shared" si="33"/>
        <v>3</v>
      </c>
      <c r="F225" s="61">
        <f>IF(I225="","",LOOKUP(E225,Valeurs!$G$4:'Valeurs'!$G$43,Valeurs!$H$4:'Valeurs'!$H$43))</f>
        <v>16</v>
      </c>
      <c r="G225" s="247">
        <f>IF(E225="","0,00%",LOOKUP(E225,Valeurs!$J$4:$J$43,Valeurs!$L$4:$L$43))</f>
        <v>0.27999999999999997</v>
      </c>
      <c r="H225" s="160"/>
      <c r="I225" s="157">
        <f t="shared" si="34"/>
        <v>465</v>
      </c>
      <c r="J225" s="127">
        <v>70</v>
      </c>
      <c r="K225" s="62">
        <f t="shared" si="35"/>
        <v>3</v>
      </c>
      <c r="L225" s="127">
        <v>105</v>
      </c>
      <c r="M225" s="62">
        <f t="shared" si="36"/>
        <v>10</v>
      </c>
      <c r="N225" s="127">
        <v>48</v>
      </c>
      <c r="O225" s="62">
        <f t="shared" si="37"/>
        <v>12</v>
      </c>
      <c r="P225" s="127">
        <v>98</v>
      </c>
      <c r="Q225" s="62">
        <f t="shared" si="32"/>
        <v>9</v>
      </c>
      <c r="R225" s="127">
        <v>24</v>
      </c>
      <c r="S225" s="62">
        <f t="shared" si="38"/>
        <v>7</v>
      </c>
      <c r="T225" s="127">
        <v>80</v>
      </c>
      <c r="U225" s="62">
        <f t="shared" si="39"/>
        <v>2</v>
      </c>
      <c r="V225" s="127">
        <v>40</v>
      </c>
      <c r="W225" s="62">
        <f t="shared" si="40"/>
        <v>1</v>
      </c>
      <c r="X225" s="127"/>
      <c r="Y225" s="62" t="str">
        <f t="shared" si="41"/>
        <v/>
      </c>
      <c r="Z225" s="127"/>
      <c r="AA225" s="62" t="str">
        <f t="shared" si="42"/>
        <v/>
      </c>
      <c r="AB225" s="129"/>
      <c r="AC225" s="62" t="str">
        <f t="shared" si="43"/>
        <v/>
      </c>
    </row>
    <row r="226" spans="1:29" ht="13.5" thickBot="1" x14ac:dyDescent="0.25">
      <c r="A226" s="274" t="str">
        <f>'Ordre de passage'!F22</f>
        <v>CSRN</v>
      </c>
      <c r="B226" s="275" t="str">
        <f>'Ordre de passage'!G22</f>
        <v>Gabriel Jaillet</v>
      </c>
      <c r="C226" s="276" t="str">
        <f>'Ordre de passage'!H22</f>
        <v xml:space="preserve">Maxime Laurence </v>
      </c>
      <c r="D226" s="33"/>
      <c r="E226" s="66">
        <f t="shared" si="33"/>
        <v>14</v>
      </c>
      <c r="F226" s="61">
        <f>IF(I226="","",LOOKUP(E226,Valeurs!$G$4:'Valeurs'!$G$43,Valeurs!$H$4:'Valeurs'!$H$43))</f>
        <v>3</v>
      </c>
      <c r="G226" s="247">
        <f>IF(E226="","0,00%",LOOKUP(E226,Valeurs!$J$4:$J$43,Valeurs!$L$4:$L$43))</f>
        <v>5.2499999999999998E-2</v>
      </c>
      <c r="H226" s="160"/>
      <c r="I226" s="157">
        <f t="shared" si="34"/>
        <v>380</v>
      </c>
      <c r="J226" s="127">
        <v>57</v>
      </c>
      <c r="K226" s="62">
        <f t="shared" si="35"/>
        <v>9</v>
      </c>
      <c r="L226" s="127">
        <v>96</v>
      </c>
      <c r="M226" s="62">
        <f t="shared" si="36"/>
        <v>14</v>
      </c>
      <c r="N226" s="127">
        <v>36</v>
      </c>
      <c r="O226" s="62">
        <f t="shared" si="37"/>
        <v>21</v>
      </c>
      <c r="P226" s="127">
        <v>78</v>
      </c>
      <c r="Q226" s="62">
        <f t="shared" si="32"/>
        <v>18</v>
      </c>
      <c r="R226" s="127">
        <v>25</v>
      </c>
      <c r="S226" s="62">
        <f t="shared" si="38"/>
        <v>5</v>
      </c>
      <c r="T226" s="127">
        <v>50</v>
      </c>
      <c r="U226" s="62">
        <f t="shared" si="39"/>
        <v>18</v>
      </c>
      <c r="V226" s="127">
        <v>38</v>
      </c>
      <c r="W226" s="62">
        <f t="shared" si="40"/>
        <v>8</v>
      </c>
      <c r="X226" s="127"/>
      <c r="Y226" s="62" t="str">
        <f t="shared" si="41"/>
        <v/>
      </c>
      <c r="Z226" s="127"/>
      <c r="AA226" s="62" t="str">
        <f t="shared" si="42"/>
        <v/>
      </c>
      <c r="AB226" s="129"/>
      <c r="AC226" s="62" t="str">
        <f t="shared" si="43"/>
        <v/>
      </c>
    </row>
    <row r="227" spans="1:29" ht="13.5" thickBot="1" x14ac:dyDescent="0.25">
      <c r="A227" s="274" t="str">
        <f>'Ordre de passage'!F23</f>
        <v>CSRN</v>
      </c>
      <c r="B227" s="275" t="str">
        <f>'Ordre de passage'!G23</f>
        <v xml:space="preserve">Jonathan St-Roch </v>
      </c>
      <c r="C227" s="276" t="str">
        <f>'Ordre de passage'!H23</f>
        <v xml:space="preserve">Malik Romdhani </v>
      </c>
      <c r="D227" s="33"/>
      <c r="E227" s="66">
        <f t="shared" si="33"/>
        <v>8</v>
      </c>
      <c r="F227" s="61">
        <f>IF(I227="","",LOOKUP(E227,Valeurs!$G$4:'Valeurs'!$G$43,Valeurs!$H$4:'Valeurs'!$H$43))</f>
        <v>10</v>
      </c>
      <c r="G227" s="247">
        <f>IF(E227="","0,00%",LOOKUP(E227,Valeurs!$J$4:$J$43,Valeurs!$L$4:$L$43))</f>
        <v>0.17499999999999999</v>
      </c>
      <c r="H227" s="160"/>
      <c r="I227" s="157">
        <f t="shared" si="34"/>
        <v>439</v>
      </c>
      <c r="J227" s="127">
        <v>57</v>
      </c>
      <c r="K227" s="62">
        <f t="shared" si="35"/>
        <v>9</v>
      </c>
      <c r="L227" s="127">
        <v>123</v>
      </c>
      <c r="M227" s="62">
        <f t="shared" si="36"/>
        <v>2</v>
      </c>
      <c r="N227" s="127">
        <v>54</v>
      </c>
      <c r="O227" s="62">
        <f t="shared" si="37"/>
        <v>7</v>
      </c>
      <c r="P227" s="127">
        <v>94</v>
      </c>
      <c r="Q227" s="62">
        <f t="shared" si="32"/>
        <v>12</v>
      </c>
      <c r="R227" s="127">
        <v>26</v>
      </c>
      <c r="S227" s="62">
        <f t="shared" si="38"/>
        <v>3</v>
      </c>
      <c r="T227" s="127">
        <v>65</v>
      </c>
      <c r="U227" s="62">
        <f t="shared" si="39"/>
        <v>8</v>
      </c>
      <c r="V227" s="127">
        <v>20</v>
      </c>
      <c r="W227" s="62">
        <f t="shared" si="40"/>
        <v>16</v>
      </c>
      <c r="X227" s="127"/>
      <c r="Y227" s="62" t="str">
        <f t="shared" si="41"/>
        <v/>
      </c>
      <c r="Z227" s="127"/>
      <c r="AA227" s="62" t="str">
        <f t="shared" si="42"/>
        <v/>
      </c>
      <c r="AB227" s="129"/>
      <c r="AC227" s="62" t="str">
        <f t="shared" si="43"/>
        <v/>
      </c>
    </row>
    <row r="228" spans="1:29" ht="13.5" thickBot="1" x14ac:dyDescent="0.25">
      <c r="A228" s="274" t="str">
        <f>'Ordre de passage'!F24</f>
        <v>CSRN</v>
      </c>
      <c r="B228" s="275" t="str">
        <f>'Ordre de passage'!G24</f>
        <v>Audray Descoteaux</v>
      </c>
      <c r="C228" s="276" t="str">
        <f>'Ordre de passage'!H24</f>
        <v>Andrée Dolan</v>
      </c>
      <c r="D228" s="33"/>
      <c r="E228" s="66">
        <f t="shared" si="33"/>
        <v>20</v>
      </c>
      <c r="F228" s="61">
        <f>IF(I228="","",LOOKUP(E228,Valeurs!$G$4:'Valeurs'!$G$43,Valeurs!$H$4:'Valeurs'!$H$43))</f>
        <v>0</v>
      </c>
      <c r="G228" s="247">
        <f>IF(E228="","0,00%",LOOKUP(E228,Valeurs!$J$4:$J$43,Valeurs!$L$4:$L$43))</f>
        <v>0</v>
      </c>
      <c r="H228" s="160"/>
      <c r="I228" s="157">
        <f t="shared" si="34"/>
        <v>333</v>
      </c>
      <c r="J228" s="127">
        <v>43</v>
      </c>
      <c r="K228" s="62">
        <f t="shared" si="35"/>
        <v>19</v>
      </c>
      <c r="L228" s="127">
        <v>104</v>
      </c>
      <c r="M228" s="62">
        <f t="shared" si="36"/>
        <v>12</v>
      </c>
      <c r="N228" s="127">
        <v>46</v>
      </c>
      <c r="O228" s="62">
        <f t="shared" si="37"/>
        <v>15</v>
      </c>
      <c r="P228" s="127">
        <v>56</v>
      </c>
      <c r="Q228" s="62">
        <f t="shared" si="32"/>
        <v>22</v>
      </c>
      <c r="R228" s="127">
        <v>27</v>
      </c>
      <c r="S228" s="62">
        <f t="shared" si="38"/>
        <v>2</v>
      </c>
      <c r="T228" s="127">
        <v>55</v>
      </c>
      <c r="U228" s="62">
        <f t="shared" si="39"/>
        <v>16</v>
      </c>
      <c r="V228" s="127">
        <v>2</v>
      </c>
      <c r="W228" s="62">
        <f t="shared" si="40"/>
        <v>22</v>
      </c>
      <c r="X228" s="127"/>
      <c r="Y228" s="62" t="str">
        <f t="shared" si="41"/>
        <v/>
      </c>
      <c r="Z228" s="127"/>
      <c r="AA228" s="62" t="str">
        <f t="shared" si="42"/>
        <v/>
      </c>
      <c r="AB228" s="129"/>
      <c r="AC228" s="62" t="str">
        <f t="shared" si="43"/>
        <v/>
      </c>
    </row>
    <row r="229" spans="1:29" ht="13.5" thickBot="1" x14ac:dyDescent="0.25">
      <c r="A229" s="274" t="str">
        <f>'Ordre de passage'!F25</f>
        <v>CAM</v>
      </c>
      <c r="B229" s="275" t="str">
        <f>'Ordre de passage'!G25</f>
        <v>Édouard Laplante</v>
      </c>
      <c r="C229" s="276" t="str">
        <f>'Ordre de passage'!H25</f>
        <v>Élie Janssen</v>
      </c>
      <c r="D229" s="33"/>
      <c r="E229" s="66">
        <f t="shared" si="33"/>
        <v>10</v>
      </c>
      <c r="F229" s="61">
        <f>IF(I229="","",LOOKUP(E229,Valeurs!$G$4:'Valeurs'!$G$43,Valeurs!$H$4:'Valeurs'!$H$43))</f>
        <v>7</v>
      </c>
      <c r="G229" s="247">
        <f>IF(E229="","0,00%",LOOKUP(E229,Valeurs!$J$4:$J$43,Valeurs!$L$4:$L$43))</f>
        <v>0.12249999999999998</v>
      </c>
      <c r="H229" s="160"/>
      <c r="I229" s="157">
        <f t="shared" si="34"/>
        <v>423</v>
      </c>
      <c r="J229" s="127">
        <v>44</v>
      </c>
      <c r="K229" s="62">
        <f t="shared" si="35"/>
        <v>18</v>
      </c>
      <c r="L229" s="127">
        <v>113</v>
      </c>
      <c r="M229" s="62">
        <f t="shared" si="36"/>
        <v>5</v>
      </c>
      <c r="N229" s="127">
        <v>43</v>
      </c>
      <c r="O229" s="62">
        <f t="shared" si="37"/>
        <v>19</v>
      </c>
      <c r="P229" s="127">
        <v>101</v>
      </c>
      <c r="Q229" s="62">
        <f t="shared" si="32"/>
        <v>5</v>
      </c>
      <c r="R229" s="127">
        <v>14</v>
      </c>
      <c r="S229" s="62">
        <f t="shared" si="38"/>
        <v>16</v>
      </c>
      <c r="T229" s="127">
        <v>70</v>
      </c>
      <c r="U229" s="62">
        <f t="shared" si="39"/>
        <v>6</v>
      </c>
      <c r="V229" s="127">
        <v>38</v>
      </c>
      <c r="W229" s="62">
        <f t="shared" si="40"/>
        <v>8</v>
      </c>
      <c r="X229" s="127"/>
      <c r="Y229" s="62" t="str">
        <f t="shared" si="41"/>
        <v/>
      </c>
      <c r="Z229" s="127"/>
      <c r="AA229" s="62" t="str">
        <f t="shared" si="42"/>
        <v/>
      </c>
      <c r="AB229" s="129"/>
      <c r="AC229" s="62" t="str">
        <f t="shared" si="43"/>
        <v/>
      </c>
    </row>
    <row r="230" spans="1:29" ht="13.5" thickBot="1" x14ac:dyDescent="0.25">
      <c r="A230" s="274" t="str">
        <f>'Ordre de passage'!F26</f>
        <v>SSSL</v>
      </c>
      <c r="B230" s="275" t="str">
        <f>'Ordre de passage'!G26</f>
        <v xml:space="preserve">Sybel Roy </v>
      </c>
      <c r="C230" s="276" t="str">
        <f>'Ordre de passage'!H26</f>
        <v>Paula Loaiza</v>
      </c>
      <c r="D230" s="33"/>
      <c r="E230" s="66">
        <f t="shared" si="33"/>
        <v>11</v>
      </c>
      <c r="F230" s="61">
        <f>IF(I230="","",LOOKUP(E230,Valeurs!$G$4:'Valeurs'!$G$43,Valeurs!$H$4:'Valeurs'!$H$43))</f>
        <v>6</v>
      </c>
      <c r="G230" s="247">
        <f>IF(E230="","0,00%",LOOKUP(E230,Valeurs!$J$4:$J$43,Valeurs!$L$4:$L$43))</f>
        <v>0.105</v>
      </c>
      <c r="H230" s="160"/>
      <c r="I230" s="157">
        <f t="shared" si="34"/>
        <v>412</v>
      </c>
      <c r="J230" s="127">
        <v>54</v>
      </c>
      <c r="K230" s="62">
        <f t="shared" si="35"/>
        <v>13</v>
      </c>
      <c r="L230" s="127">
        <v>83</v>
      </c>
      <c r="M230" s="62">
        <f t="shared" si="36"/>
        <v>17</v>
      </c>
      <c r="N230" s="127">
        <v>57</v>
      </c>
      <c r="O230" s="62">
        <f t="shared" si="37"/>
        <v>4</v>
      </c>
      <c r="P230" s="127">
        <v>94</v>
      </c>
      <c r="Q230" s="62">
        <f t="shared" si="32"/>
        <v>12</v>
      </c>
      <c r="R230" s="127">
        <v>11</v>
      </c>
      <c r="S230" s="62">
        <f t="shared" si="38"/>
        <v>18</v>
      </c>
      <c r="T230" s="127">
        <v>75</v>
      </c>
      <c r="U230" s="62">
        <f t="shared" si="39"/>
        <v>4</v>
      </c>
      <c r="V230" s="127">
        <v>38</v>
      </c>
      <c r="W230" s="62">
        <f t="shared" si="40"/>
        <v>8</v>
      </c>
      <c r="X230" s="127"/>
      <c r="Y230" s="62" t="str">
        <f t="shared" si="41"/>
        <v/>
      </c>
      <c r="Z230" s="127"/>
      <c r="AA230" s="62" t="str">
        <f t="shared" si="42"/>
        <v/>
      </c>
      <c r="AB230" s="129"/>
      <c r="AC230" s="62" t="str">
        <f t="shared" si="43"/>
        <v/>
      </c>
    </row>
    <row r="231" spans="1:29" ht="13.5" thickBot="1" x14ac:dyDescent="0.25">
      <c r="A231" s="274">
        <f>'Ordre de passage'!F27</f>
        <v>0</v>
      </c>
      <c r="B231" s="278" t="e">
        <f>'Ordre de passage'!#REF!</f>
        <v>#REF!</v>
      </c>
      <c r="C231" s="276">
        <f>'Ordre de passage'!H27</f>
        <v>0</v>
      </c>
      <c r="D231" s="33"/>
      <c r="E231" s="66" t="str">
        <f t="shared" si="33"/>
        <v/>
      </c>
      <c r="F231" s="61" t="str">
        <f>IF(I231="","",LOOKUP(E231,Valeurs!$G$4:'Valeurs'!$G$43,Valeurs!$H$4:'Valeurs'!$H$43))</f>
        <v/>
      </c>
      <c r="G231" s="247" t="str">
        <f>IF(E231="","0,00%",LOOKUP(E231,Valeurs!$J$4:$J$43,Valeurs!$L$4:$L$43))</f>
        <v>0,00%</v>
      </c>
      <c r="H231" s="160"/>
      <c r="I231" s="157" t="str">
        <f t="shared" si="34"/>
        <v/>
      </c>
      <c r="J231" s="127"/>
      <c r="K231" s="62" t="str">
        <f t="shared" si="35"/>
        <v/>
      </c>
      <c r="L231" s="127"/>
      <c r="M231" s="62" t="str">
        <f t="shared" si="36"/>
        <v/>
      </c>
      <c r="N231" s="127"/>
      <c r="O231" s="62" t="str">
        <f t="shared" si="37"/>
        <v/>
      </c>
      <c r="P231" s="127"/>
      <c r="Q231" s="62" t="str">
        <f t="shared" si="32"/>
        <v/>
      </c>
      <c r="R231" s="127"/>
      <c r="S231" s="62" t="str">
        <f t="shared" si="38"/>
        <v/>
      </c>
      <c r="T231" s="127">
        <v>0</v>
      </c>
      <c r="U231" s="62">
        <f t="shared" si="39"/>
        <v>24</v>
      </c>
      <c r="V231" s="127">
        <v>0</v>
      </c>
      <c r="W231" s="62">
        <f t="shared" si="40"/>
        <v>23</v>
      </c>
      <c r="X231" s="127"/>
      <c r="Y231" s="62" t="str">
        <f t="shared" si="41"/>
        <v/>
      </c>
      <c r="Z231" s="127"/>
      <c r="AA231" s="62" t="str">
        <f t="shared" si="42"/>
        <v/>
      </c>
      <c r="AB231" s="129"/>
      <c r="AC231" s="62" t="str">
        <f t="shared" si="43"/>
        <v/>
      </c>
    </row>
    <row r="232" spans="1:29" ht="13.5" thickBot="1" x14ac:dyDescent="0.25">
      <c r="A232" s="274">
        <f>'Ordre de passage'!F28</f>
        <v>0</v>
      </c>
      <c r="B232" s="278" t="e">
        <f>'Ordre de passage'!#REF!</f>
        <v>#REF!</v>
      </c>
      <c r="C232" s="279" t="e">
        <f>'Ordre de passage'!#REF!</f>
        <v>#REF!</v>
      </c>
      <c r="D232" s="33"/>
      <c r="E232" s="66" t="str">
        <f t="shared" si="33"/>
        <v/>
      </c>
      <c r="F232" s="61" t="str">
        <f>IF(I232="","",LOOKUP(E232,Valeurs!$G$4:'Valeurs'!$G$43,Valeurs!$H$4:'Valeurs'!$H$43))</f>
        <v/>
      </c>
      <c r="G232" s="247" t="str">
        <f>IF(E232="","0,00%",LOOKUP(E232,Valeurs!$J$4:$J$43,Valeurs!$L$4:$L$43))</f>
        <v>0,00%</v>
      </c>
      <c r="H232" s="160"/>
      <c r="I232" s="157" t="str">
        <f t="shared" si="34"/>
        <v/>
      </c>
      <c r="J232" s="127"/>
      <c r="K232" s="62" t="str">
        <f t="shared" si="35"/>
        <v/>
      </c>
      <c r="L232" s="127"/>
      <c r="M232" s="62" t="str">
        <f t="shared" si="36"/>
        <v/>
      </c>
      <c r="N232" s="127"/>
      <c r="O232" s="62" t="str">
        <f t="shared" si="37"/>
        <v/>
      </c>
      <c r="P232" s="127"/>
      <c r="Q232" s="62" t="str">
        <f t="shared" si="32"/>
        <v/>
      </c>
      <c r="R232" s="127"/>
      <c r="S232" s="62" t="str">
        <f t="shared" si="38"/>
        <v/>
      </c>
      <c r="T232" s="127">
        <v>0</v>
      </c>
      <c r="U232" s="62">
        <f t="shared" si="39"/>
        <v>24</v>
      </c>
      <c r="V232" s="127">
        <v>0</v>
      </c>
      <c r="W232" s="62">
        <f t="shared" si="40"/>
        <v>23</v>
      </c>
      <c r="X232" s="127"/>
      <c r="Y232" s="62" t="str">
        <f t="shared" si="41"/>
        <v/>
      </c>
      <c r="Z232" s="127"/>
      <c r="AA232" s="62" t="str">
        <f t="shared" si="42"/>
        <v/>
      </c>
      <c r="AB232" s="129"/>
      <c r="AC232" s="62" t="str">
        <f t="shared" si="43"/>
        <v/>
      </c>
    </row>
    <row r="233" spans="1:29" ht="13.5" thickBot="1" x14ac:dyDescent="0.25">
      <c r="A233" s="274">
        <f>'Ordre de passage'!F29</f>
        <v>0</v>
      </c>
      <c r="B233" s="278" t="e">
        <f>'Ordre de passage'!#REF!</f>
        <v>#REF!</v>
      </c>
      <c r="C233" s="279" t="e">
        <f>'Ordre de passage'!#REF!</f>
        <v>#REF!</v>
      </c>
      <c r="D233" s="33"/>
      <c r="E233" s="66" t="str">
        <f t="shared" si="33"/>
        <v/>
      </c>
      <c r="F233" s="61" t="str">
        <f>IF(I233="","",LOOKUP(E233,Valeurs!$G$4:'Valeurs'!$G$43,Valeurs!$H$4:'Valeurs'!$H$43))</f>
        <v/>
      </c>
      <c r="G233" s="247" t="str">
        <f>IF(E233="","0,00%",LOOKUP(E233,Valeurs!$J$4:$J$43,Valeurs!$L$4:$L$43))</f>
        <v>0,00%</v>
      </c>
      <c r="H233" s="160"/>
      <c r="I233" s="157" t="str">
        <f t="shared" si="34"/>
        <v/>
      </c>
      <c r="J233" s="127"/>
      <c r="K233" s="62" t="str">
        <f t="shared" si="35"/>
        <v/>
      </c>
      <c r="L233" s="127"/>
      <c r="M233" s="62" t="str">
        <f t="shared" si="36"/>
        <v/>
      </c>
      <c r="N233" s="127"/>
      <c r="O233" s="62" t="str">
        <f t="shared" si="37"/>
        <v/>
      </c>
      <c r="P233" s="127"/>
      <c r="Q233" s="62" t="str">
        <f t="shared" si="32"/>
        <v/>
      </c>
      <c r="R233" s="127"/>
      <c r="S233" s="62" t="str">
        <f t="shared" si="38"/>
        <v/>
      </c>
      <c r="T233" s="127">
        <v>0</v>
      </c>
      <c r="U233" s="62">
        <f t="shared" si="39"/>
        <v>24</v>
      </c>
      <c r="V233" s="127">
        <v>0</v>
      </c>
      <c r="W233" s="62">
        <f t="shared" si="40"/>
        <v>23</v>
      </c>
      <c r="X233" s="127"/>
      <c r="Y233" s="62" t="str">
        <f t="shared" si="41"/>
        <v/>
      </c>
      <c r="Z233" s="127"/>
      <c r="AA233" s="62" t="str">
        <f t="shared" si="42"/>
        <v/>
      </c>
      <c r="AB233" s="129"/>
      <c r="AC233" s="62" t="str">
        <f t="shared" si="43"/>
        <v/>
      </c>
    </row>
    <row r="234" spans="1:29" x14ac:dyDescent="0.2">
      <c r="A234" s="274">
        <f>'Ordre de passage'!F30</f>
        <v>0</v>
      </c>
      <c r="B234" s="278" t="e">
        <f>'Ordre de passage'!#REF!</f>
        <v>#REF!</v>
      </c>
      <c r="C234" s="279" t="e">
        <f>'Ordre de passage'!#REF!</f>
        <v>#REF!</v>
      </c>
      <c r="D234" s="33"/>
      <c r="E234" s="66" t="str">
        <f t="shared" si="33"/>
        <v/>
      </c>
      <c r="F234" s="61" t="str">
        <f>IF(I234="","",LOOKUP(E234,Valeurs!$G$4:'Valeurs'!$G$43,Valeurs!$H$4:'Valeurs'!$H$43))</f>
        <v/>
      </c>
      <c r="G234" s="247" t="str">
        <f>IF(E234="","0,00%",LOOKUP(E234,Valeurs!$J$4:$J$43,Valeurs!$L$4:$L$43))</f>
        <v>0,00%</v>
      </c>
      <c r="H234" s="160"/>
      <c r="I234" s="157" t="str">
        <f t="shared" si="34"/>
        <v/>
      </c>
      <c r="J234" s="127"/>
      <c r="K234" s="62" t="str">
        <f t="shared" si="35"/>
        <v/>
      </c>
      <c r="L234" s="127"/>
      <c r="M234" s="62" t="str">
        <f t="shared" si="36"/>
        <v/>
      </c>
      <c r="N234" s="127"/>
      <c r="O234" s="62" t="str">
        <f t="shared" si="37"/>
        <v/>
      </c>
      <c r="P234" s="127"/>
      <c r="Q234" s="62" t="str">
        <f t="shared" si="32"/>
        <v/>
      </c>
      <c r="R234" s="127"/>
      <c r="S234" s="62" t="str">
        <f t="shared" si="38"/>
        <v/>
      </c>
      <c r="T234" s="127">
        <v>0</v>
      </c>
      <c r="U234" s="62">
        <f t="shared" si="39"/>
        <v>24</v>
      </c>
      <c r="V234" s="127">
        <v>0</v>
      </c>
      <c r="W234" s="62">
        <f t="shared" si="40"/>
        <v>23</v>
      </c>
      <c r="X234" s="127"/>
      <c r="Y234" s="62" t="str">
        <f t="shared" si="41"/>
        <v/>
      </c>
      <c r="Z234" s="127"/>
      <c r="AA234" s="62" t="str">
        <f t="shared" si="42"/>
        <v/>
      </c>
      <c r="AB234" s="129"/>
      <c r="AC234" s="62" t="str">
        <f t="shared" si="43"/>
        <v/>
      </c>
    </row>
    <row r="235" spans="1:29" x14ac:dyDescent="0.2">
      <c r="A235" s="277" t="e">
        <f>'Ordre de passage'!#REF!</f>
        <v>#REF!</v>
      </c>
      <c r="B235" s="278" t="e">
        <f>'Ordre de passage'!#REF!</f>
        <v>#REF!</v>
      </c>
      <c r="C235" s="279" t="e">
        <f>'Ordre de passage'!#REF!</f>
        <v>#REF!</v>
      </c>
      <c r="D235" s="33"/>
      <c r="E235" s="66" t="str">
        <f t="shared" si="33"/>
        <v/>
      </c>
      <c r="F235" s="61" t="str">
        <f>IF(I235="","",LOOKUP(E235,Valeurs!$G$4:'Valeurs'!$G$43,Valeurs!$H$4:'Valeurs'!$H$43))</f>
        <v/>
      </c>
      <c r="G235" s="247" t="str">
        <f>IF(E235="","0,00%",LOOKUP(E235,Valeurs!$J$4:$J$43,Valeurs!$L$4:$L$43))</f>
        <v>0,00%</v>
      </c>
      <c r="H235" s="160"/>
      <c r="I235" s="157" t="str">
        <f t="shared" si="34"/>
        <v/>
      </c>
      <c r="J235" s="127"/>
      <c r="K235" s="62" t="str">
        <f t="shared" si="35"/>
        <v/>
      </c>
      <c r="L235" s="127"/>
      <c r="M235" s="62" t="str">
        <f t="shared" si="36"/>
        <v/>
      </c>
      <c r="N235" s="127"/>
      <c r="O235" s="62" t="str">
        <f t="shared" si="37"/>
        <v/>
      </c>
      <c r="P235" s="127"/>
      <c r="Q235" s="62" t="str">
        <f t="shared" si="32"/>
        <v/>
      </c>
      <c r="R235" s="127"/>
      <c r="S235" s="62" t="str">
        <f t="shared" si="38"/>
        <v/>
      </c>
      <c r="T235" s="127">
        <v>0</v>
      </c>
      <c r="U235" s="62">
        <f t="shared" si="39"/>
        <v>24</v>
      </c>
      <c r="V235" s="127">
        <v>0</v>
      </c>
      <c r="W235" s="62">
        <f t="shared" si="40"/>
        <v>23</v>
      </c>
      <c r="X235" s="127"/>
      <c r="Y235" s="62" t="str">
        <f t="shared" si="41"/>
        <v/>
      </c>
      <c r="Z235" s="127"/>
      <c r="AA235" s="62" t="str">
        <f t="shared" si="42"/>
        <v/>
      </c>
      <c r="AB235" s="129"/>
      <c r="AC235" s="62" t="str">
        <f t="shared" si="43"/>
        <v/>
      </c>
    </row>
    <row r="236" spans="1:29" x14ac:dyDescent="0.2">
      <c r="A236" s="277" t="e">
        <f>'Ordre de passage'!#REF!</f>
        <v>#REF!</v>
      </c>
      <c r="B236" s="278" t="e">
        <f>'Ordre de passage'!#REF!</f>
        <v>#REF!</v>
      </c>
      <c r="C236" s="279" t="e">
        <f>'Ordre de passage'!#REF!</f>
        <v>#REF!</v>
      </c>
      <c r="D236" s="33"/>
      <c r="E236" s="66" t="str">
        <f t="shared" si="33"/>
        <v/>
      </c>
      <c r="F236" s="61" t="str">
        <f>IF(I236="","",LOOKUP(E236,Valeurs!$G$4:'Valeurs'!$G$43,Valeurs!$H$4:'Valeurs'!$H$43))</f>
        <v/>
      </c>
      <c r="G236" s="247" t="str">
        <f>IF(E236="","0,00%",LOOKUP(E236,Valeurs!$J$4:$J$43,Valeurs!$L$4:$L$43))</f>
        <v>0,00%</v>
      </c>
      <c r="H236" s="160"/>
      <c r="I236" s="157" t="str">
        <f t="shared" si="34"/>
        <v/>
      </c>
      <c r="J236" s="127"/>
      <c r="K236" s="62" t="str">
        <f t="shared" si="35"/>
        <v/>
      </c>
      <c r="L236" s="127"/>
      <c r="M236" s="62" t="str">
        <f t="shared" si="36"/>
        <v/>
      </c>
      <c r="N236" s="127"/>
      <c r="O236" s="62" t="str">
        <f t="shared" si="37"/>
        <v/>
      </c>
      <c r="P236" s="127"/>
      <c r="Q236" s="62" t="str">
        <f t="shared" si="32"/>
        <v/>
      </c>
      <c r="R236" s="127"/>
      <c r="S236" s="62" t="str">
        <f t="shared" si="38"/>
        <v/>
      </c>
      <c r="T236" s="127">
        <v>0</v>
      </c>
      <c r="U236" s="62">
        <f t="shared" si="39"/>
        <v>24</v>
      </c>
      <c r="V236" s="127">
        <v>0</v>
      </c>
      <c r="W236" s="62">
        <f t="shared" si="40"/>
        <v>23</v>
      </c>
      <c r="X236" s="127"/>
      <c r="Y236" s="62" t="str">
        <f t="shared" si="41"/>
        <v/>
      </c>
      <c r="Z236" s="127"/>
      <c r="AA236" s="62" t="str">
        <f t="shared" si="42"/>
        <v/>
      </c>
      <c r="AB236" s="129"/>
      <c r="AC236" s="62" t="str">
        <f t="shared" si="43"/>
        <v/>
      </c>
    </row>
    <row r="237" spans="1:29" ht="13.5" thickBot="1" x14ac:dyDescent="0.25">
      <c r="A237" s="280" t="e">
        <f>'Ordre de passage'!#REF!</f>
        <v>#REF!</v>
      </c>
      <c r="B237" s="281" t="e">
        <f>'Ordre de passage'!#REF!</f>
        <v>#REF!</v>
      </c>
      <c r="C237" s="282" t="e">
        <f>'Ordre de passage'!#REF!</f>
        <v>#REF!</v>
      </c>
      <c r="D237" s="34"/>
      <c r="E237" s="67" t="str">
        <f t="shared" si="33"/>
        <v/>
      </c>
      <c r="F237" s="63" t="str">
        <f>IF(I237="","",LOOKUP(E237,Valeurs!$G$4:'Valeurs'!$G$43,Valeurs!$H$4:'Valeurs'!$H$43))</f>
        <v/>
      </c>
      <c r="G237" s="248" t="str">
        <f>IF(E237="","0,00%",LOOKUP(E237,Valeurs!$J$4:$J$43,Valeurs!$L$4:$L$43))</f>
        <v>0,00%</v>
      </c>
      <c r="H237" s="162"/>
      <c r="I237" s="158" t="str">
        <f t="shared" si="34"/>
        <v/>
      </c>
      <c r="J237" s="128"/>
      <c r="K237" s="64" t="str">
        <f t="shared" si="35"/>
        <v/>
      </c>
      <c r="L237" s="128"/>
      <c r="M237" s="64" t="str">
        <f t="shared" si="36"/>
        <v/>
      </c>
      <c r="N237" s="128"/>
      <c r="O237" s="64" t="str">
        <f t="shared" si="37"/>
        <v/>
      </c>
      <c r="P237" s="128"/>
      <c r="Q237" s="64" t="str">
        <f t="shared" si="32"/>
        <v/>
      </c>
      <c r="R237" s="128"/>
      <c r="S237" s="64" t="str">
        <f t="shared" si="38"/>
        <v/>
      </c>
      <c r="T237" s="128">
        <v>0</v>
      </c>
      <c r="U237" s="64">
        <f t="shared" si="39"/>
        <v>24</v>
      </c>
      <c r="V237" s="128">
        <v>0</v>
      </c>
      <c r="W237" s="64">
        <f t="shared" si="40"/>
        <v>23</v>
      </c>
      <c r="X237" s="128"/>
      <c r="Y237" s="64" t="str">
        <f t="shared" si="41"/>
        <v/>
      </c>
      <c r="Z237" s="128"/>
      <c r="AA237" s="64" t="str">
        <f t="shared" si="42"/>
        <v/>
      </c>
      <c r="AB237" s="130"/>
      <c r="AC237" s="64" t="str">
        <f t="shared" si="43"/>
        <v/>
      </c>
    </row>
  </sheetData>
  <mergeCells count="121">
    <mergeCell ref="B77:C77"/>
    <mergeCell ref="AB206:AC206"/>
    <mergeCell ref="P206:Q206"/>
    <mergeCell ref="R206:S206"/>
    <mergeCell ref="T206:U206"/>
    <mergeCell ref="V206:W206"/>
    <mergeCell ref="X206:Y206"/>
    <mergeCell ref="B78:C78"/>
    <mergeCell ref="B79:C79"/>
    <mergeCell ref="H206:H207"/>
    <mergeCell ref="J206:K206"/>
    <mergeCell ref="L206:M206"/>
    <mergeCell ref="N206:O206"/>
    <mergeCell ref="A170:Y170"/>
    <mergeCell ref="B86:C86"/>
    <mergeCell ref="B87:C87"/>
    <mergeCell ref="B88:C88"/>
    <mergeCell ref="Z206:AA206"/>
    <mergeCell ref="A204:AC204"/>
    <mergeCell ref="A205:AC205"/>
    <mergeCell ref="A206:A207"/>
    <mergeCell ref="E206:E207"/>
    <mergeCell ref="F206:F207"/>
    <mergeCell ref="G206:G207"/>
    <mergeCell ref="B80:C80"/>
    <mergeCell ref="B81:C81"/>
    <mergeCell ref="B82:C82"/>
    <mergeCell ref="B83:C83"/>
    <mergeCell ref="B84:C84"/>
    <mergeCell ref="B85:C85"/>
    <mergeCell ref="V171:W171"/>
    <mergeCell ref="B58:C58"/>
    <mergeCell ref="B59:C59"/>
    <mergeCell ref="B97:C97"/>
    <mergeCell ref="B67:C67"/>
    <mergeCell ref="B68:C68"/>
    <mergeCell ref="B89:C89"/>
    <mergeCell ref="B90:C90"/>
    <mergeCell ref="B91:C91"/>
    <mergeCell ref="A134:AC134"/>
    <mergeCell ref="X171:Y171"/>
    <mergeCell ref="L171:M171"/>
    <mergeCell ref="AB136:AC136"/>
    <mergeCell ref="B136:C137"/>
    <mergeCell ref="V136:W136"/>
    <mergeCell ref="X136:Y136"/>
    <mergeCell ref="L136:M136"/>
    <mergeCell ref="N136:O136"/>
    <mergeCell ref="A169:Y169"/>
    <mergeCell ref="P136:Q136"/>
    <mergeCell ref="A135:AC135"/>
    <mergeCell ref="B92:C92"/>
    <mergeCell ref="B93:C93"/>
    <mergeCell ref="B94:C94"/>
    <mergeCell ref="Z136:AA136"/>
    <mergeCell ref="A136:A137"/>
    <mergeCell ref="E136:E137"/>
    <mergeCell ref="F136:F137"/>
    <mergeCell ref="G136:G137"/>
    <mergeCell ref="H136:H137"/>
    <mergeCell ref="J136:K136"/>
    <mergeCell ref="R136:S136"/>
    <mergeCell ref="T136:U136"/>
    <mergeCell ref="B206:C207"/>
    <mergeCell ref="B39:C39"/>
    <mergeCell ref="B40:C40"/>
    <mergeCell ref="B49:C49"/>
    <mergeCell ref="B50:C50"/>
    <mergeCell ref="B51:C51"/>
    <mergeCell ref="B52:C52"/>
    <mergeCell ref="B47:C47"/>
    <mergeCell ref="B57:C57"/>
    <mergeCell ref="B60:C60"/>
    <mergeCell ref="B55:C55"/>
    <mergeCell ref="B56:C56"/>
    <mergeCell ref="B171:C172"/>
    <mergeCell ref="B70:C70"/>
    <mergeCell ref="B71:C71"/>
    <mergeCell ref="B72:C72"/>
    <mergeCell ref="B65:C65"/>
    <mergeCell ref="B66:C66"/>
    <mergeCell ref="B98:C98"/>
    <mergeCell ref="B102:C102"/>
    <mergeCell ref="B44:C44"/>
    <mergeCell ref="B45:C45"/>
    <mergeCell ref="B46:C46"/>
    <mergeCell ref="B69:C69"/>
    <mergeCell ref="A171:A172"/>
    <mergeCell ref="E171:E172"/>
    <mergeCell ref="F171:F172"/>
    <mergeCell ref="H171:H172"/>
    <mergeCell ref="J171:K171"/>
    <mergeCell ref="T171:U171"/>
    <mergeCell ref="N171:O171"/>
    <mergeCell ref="P171:Q171"/>
    <mergeCell ref="R171:S171"/>
    <mergeCell ref="G171:G172"/>
    <mergeCell ref="A2:K2"/>
    <mergeCell ref="A3:K3"/>
    <mergeCell ref="A100:K100"/>
    <mergeCell ref="A101:K101"/>
    <mergeCell ref="B41:C41"/>
    <mergeCell ref="B42:C42"/>
    <mergeCell ref="B43:C43"/>
    <mergeCell ref="B4:C4"/>
    <mergeCell ref="B38:C38"/>
    <mergeCell ref="B48:C48"/>
    <mergeCell ref="B61:C61"/>
    <mergeCell ref="B62:C62"/>
    <mergeCell ref="B63:C63"/>
    <mergeCell ref="B64:C64"/>
    <mergeCell ref="B53:C53"/>
    <mergeCell ref="B54:C54"/>
    <mergeCell ref="B95:C95"/>
    <mergeCell ref="B96:C96"/>
    <mergeCell ref="A36:K36"/>
    <mergeCell ref="A37:K37"/>
    <mergeCell ref="B73:C73"/>
    <mergeCell ref="B74:C74"/>
    <mergeCell ref="B75:C75"/>
    <mergeCell ref="B76:C76"/>
  </mergeCells>
  <printOptions horizontalCentered="1" verticalCentered="1"/>
  <pageMargins left="0.35433070866141736" right="0" top="0.55118110236220474" bottom="0.39370078740157483" header="0.31496062992125984" footer="0.11811023622047245"/>
  <pageSetup paperSize="5" scale="60" fitToHeight="9" orientation="landscape" horizontalDpi="300" verticalDpi="360" r:id="rId1"/>
  <headerFooter>
    <oddHeader>&amp;C&amp;"Arial,Gras"&amp;14Compilation Régionale_x000D_Jeunes Sauveteurs_x000D_14 - 15 ans</oddHeader>
    <oddFooter>&amp;L&amp;D&amp;C&amp;G</oddFooter>
  </headerFooter>
  <rowBreaks count="4" manualBreakCount="4">
    <brk id="98" max="28" man="1"/>
    <brk id="132" max="28" man="1"/>
    <brk id="167" max="28" man="1"/>
    <brk id="202" max="28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rgb="FFFF0000"/>
  </sheetPr>
  <dimension ref="A1:X132"/>
  <sheetViews>
    <sheetView view="pageBreakPreview" topLeftCell="A4" zoomScale="80" zoomScaleNormal="80" zoomScaleSheetLayoutView="80" zoomScalePageLayoutView="73" workbookViewId="0">
      <selection activeCell="J77" sqref="J77:J78"/>
    </sheetView>
  </sheetViews>
  <sheetFormatPr baseColWidth="10" defaultRowHeight="12.75" x14ac:dyDescent="0.2"/>
  <cols>
    <col min="2" max="2" width="40.7109375" customWidth="1"/>
    <col min="3" max="3" width="14.5703125" style="1" customWidth="1"/>
    <col min="4" max="4" width="14.7109375" style="1" customWidth="1"/>
    <col min="5" max="5" width="11.42578125" style="1" bestFit="1" customWidth="1"/>
    <col min="6" max="6" width="10.42578125" customWidth="1"/>
    <col min="7" max="7" width="5.28515625" style="1" customWidth="1"/>
    <col min="8" max="8" width="9.7109375" style="1" customWidth="1"/>
    <col min="9" max="9" width="13.140625" customWidth="1"/>
    <col min="10" max="10" width="9.28515625" style="1" customWidth="1"/>
    <col min="11" max="11" width="9.7109375" style="1" customWidth="1"/>
    <col min="12" max="12" width="13.140625" customWidth="1"/>
    <col min="13" max="13" width="5.28515625" style="1" customWidth="1"/>
    <col min="14" max="14" width="9.7109375" style="1" customWidth="1"/>
    <col min="15" max="15" width="13.140625" customWidth="1"/>
    <col min="16" max="16" width="5.28515625" style="1" customWidth="1"/>
    <col min="17" max="17" width="9.7109375" style="1" customWidth="1"/>
    <col min="18" max="18" width="13.140625" style="1" customWidth="1"/>
    <col min="19" max="19" width="5.28515625" style="1" customWidth="1"/>
    <col min="20" max="20" width="9.7109375" style="1" customWidth="1"/>
    <col min="21" max="21" width="13.140625" style="1" customWidth="1"/>
    <col min="22" max="22" width="5.28515625" style="1" customWidth="1"/>
  </cols>
  <sheetData>
    <row r="1" spans="1:24" ht="18.95" customHeight="1" thickBot="1" x14ac:dyDescent="0.25"/>
    <row r="2" spans="1:24" ht="27" customHeight="1" thickBot="1" x14ac:dyDescent="0.25">
      <c r="A2" s="558" t="s">
        <v>121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59"/>
      <c r="R2" s="559"/>
      <c r="S2" s="559"/>
      <c r="T2" s="559"/>
      <c r="U2" s="559"/>
      <c r="V2" s="560"/>
    </row>
    <row r="3" spans="1:24" ht="36" customHeight="1" thickBot="1" x14ac:dyDescent="0.25">
      <c r="A3" s="556" t="s">
        <v>18</v>
      </c>
      <c r="B3" s="567" t="s">
        <v>22</v>
      </c>
      <c r="C3" s="556" t="s">
        <v>2</v>
      </c>
      <c r="D3" s="5" t="s">
        <v>0</v>
      </c>
      <c r="E3" s="561" t="s">
        <v>8</v>
      </c>
      <c r="F3" s="562"/>
      <c r="G3" s="563"/>
      <c r="H3" s="562" t="s">
        <v>9</v>
      </c>
      <c r="I3" s="562"/>
      <c r="J3" s="563"/>
      <c r="K3" s="561" t="s">
        <v>33</v>
      </c>
      <c r="L3" s="562"/>
      <c r="M3" s="563"/>
      <c r="N3" s="561" t="s">
        <v>4</v>
      </c>
      <c r="O3" s="562"/>
      <c r="P3" s="563"/>
      <c r="Q3" s="564" t="s">
        <v>34</v>
      </c>
      <c r="R3" s="565"/>
      <c r="S3" s="566"/>
      <c r="T3" s="564" t="s">
        <v>7</v>
      </c>
      <c r="U3" s="565"/>
      <c r="V3" s="566"/>
    </row>
    <row r="4" spans="1:24" ht="36" customHeight="1" thickBot="1" x14ac:dyDescent="0.25">
      <c r="A4" s="557"/>
      <c r="B4" s="568"/>
      <c r="C4" s="557"/>
      <c r="D4" s="9">
        <f>U4+R4++O4+F4+L4+I4</f>
        <v>1</v>
      </c>
      <c r="E4" s="217" t="s">
        <v>16</v>
      </c>
      <c r="F4" s="189">
        <v>0.05</v>
      </c>
      <c r="G4" s="7" t="s">
        <v>5</v>
      </c>
      <c r="H4" s="216" t="s">
        <v>16</v>
      </c>
      <c r="I4" s="198">
        <v>0.05</v>
      </c>
      <c r="J4" s="8" t="s">
        <v>5</v>
      </c>
      <c r="K4" s="217" t="s">
        <v>16</v>
      </c>
      <c r="L4" s="193">
        <v>0.05</v>
      </c>
      <c r="M4" s="196" t="s">
        <v>5</v>
      </c>
      <c r="N4" s="216" t="s">
        <v>16</v>
      </c>
      <c r="O4" s="9">
        <v>0.2</v>
      </c>
      <c r="P4" s="7" t="s">
        <v>5</v>
      </c>
      <c r="Q4" s="217" t="s">
        <v>16</v>
      </c>
      <c r="R4" s="197">
        <v>0.3</v>
      </c>
      <c r="S4" s="192" t="s">
        <v>5</v>
      </c>
      <c r="T4" s="216" t="s">
        <v>16</v>
      </c>
      <c r="U4" s="9">
        <v>0.35</v>
      </c>
      <c r="V4" s="10" t="s">
        <v>5</v>
      </c>
      <c r="X4" s="51" t="s">
        <v>26</v>
      </c>
    </row>
    <row r="5" spans="1:24" ht="15.75" customHeight="1" x14ac:dyDescent="0.25">
      <c r="A5" s="170" t="str">
        <f>'Ordre de passage'!B4</f>
        <v>CSRAD</v>
      </c>
      <c r="B5" s="186" t="str">
        <f>'Ordre de passage'!C4</f>
        <v>Rosalie Charpentier</v>
      </c>
      <c r="C5" s="210">
        <f>IF(D5="","",RANK(D5,$D$5:$D$34))</f>
        <v>6</v>
      </c>
      <c r="D5" s="207">
        <f t="shared" ref="D5:D34" si="0">SUM(F5+I5+L5+O5+R5+U5)</f>
        <v>0.59499999999999997</v>
      </c>
      <c r="E5" s="249">
        <f>'10 ans et -'!J5</f>
        <v>11</v>
      </c>
      <c r="F5" s="200">
        <f>'10 ans et -'!I5</f>
        <v>2.7500000000000004E-2</v>
      </c>
      <c r="G5" s="199">
        <f>'10 ans et -'!H5</f>
        <v>7</v>
      </c>
      <c r="H5" s="218">
        <f>'10 ans et -'!J39</f>
        <v>14</v>
      </c>
      <c r="I5" s="200">
        <f>'10 ans et -'!I39</f>
        <v>3.4999999999999996E-2</v>
      </c>
      <c r="J5" s="199">
        <f>'10 ans et -'!H39</f>
        <v>4</v>
      </c>
      <c r="K5" s="218">
        <f>'10 ans et -'!J73</f>
        <v>14</v>
      </c>
      <c r="L5" s="200">
        <f>'10 ans et -'!I73</f>
        <v>3.4999999999999996E-2</v>
      </c>
      <c r="M5" s="199">
        <f>'10 ans et -'!H73</f>
        <v>4</v>
      </c>
      <c r="N5" s="218">
        <f>'10 ans et -'!E108</f>
        <v>14</v>
      </c>
      <c r="O5" s="200">
        <f>'10 ans et -'!F108</f>
        <v>0.13999999999999999</v>
      </c>
      <c r="P5" s="195">
        <f>'10 ans et -'!D108</f>
        <v>4</v>
      </c>
      <c r="Q5" s="194">
        <f>'10 ans et -'!E143</f>
        <v>11</v>
      </c>
      <c r="R5" s="245">
        <f>'10 ans et -'!F143</f>
        <v>0.16500000000000001</v>
      </c>
      <c r="S5" s="195">
        <f>'10 ans et -'!D143</f>
        <v>7</v>
      </c>
      <c r="T5" s="194">
        <f>'10 ans et -'!E178</f>
        <v>11</v>
      </c>
      <c r="U5" s="200">
        <f>'10 ans et -'!F178</f>
        <v>0.1925</v>
      </c>
      <c r="V5" s="195">
        <f>'10 ans et -'!D178</f>
        <v>7</v>
      </c>
    </row>
    <row r="6" spans="1:24" ht="15.75" customHeight="1" x14ac:dyDescent="0.25">
      <c r="A6" s="171" t="str">
        <f>'Ordre de passage'!B5</f>
        <v>CSRN</v>
      </c>
      <c r="B6" s="187" t="str">
        <f>'Ordre de passage'!C5</f>
        <v>Gabriel Martin</v>
      </c>
      <c r="C6" s="211">
        <f t="shared" ref="C6:C34" si="1">IF(D6="","",RANK(D6,$D$5:$D$34))</f>
        <v>7</v>
      </c>
      <c r="D6" s="208">
        <f t="shared" si="0"/>
        <v>0.56499999999999995</v>
      </c>
      <c r="E6" s="250" t="str">
        <f>'10 ans et -'!J6</f>
        <v>0</v>
      </c>
      <c r="F6" s="201" t="str">
        <f>'10 ans et -'!I6</f>
        <v>0,00%</v>
      </c>
      <c r="G6" s="204" t="str">
        <f>'10 ans et -'!H6</f>
        <v>DNF</v>
      </c>
      <c r="H6" s="219">
        <f>'10 ans et -'!J40</f>
        <v>11</v>
      </c>
      <c r="I6" s="201">
        <f>'10 ans et -'!I40</f>
        <v>2.7500000000000004E-2</v>
      </c>
      <c r="J6" s="204">
        <f>'10 ans et -'!H40</f>
        <v>7</v>
      </c>
      <c r="K6" s="219">
        <f>'10 ans et -'!J74</f>
        <v>11</v>
      </c>
      <c r="L6" s="201">
        <f>'10 ans et -'!I74</f>
        <v>2.7500000000000004E-2</v>
      </c>
      <c r="M6" s="204">
        <f>'10 ans et -'!H74</f>
        <v>7</v>
      </c>
      <c r="N6" s="219">
        <f>'10 ans et -'!E109</f>
        <v>13</v>
      </c>
      <c r="O6" s="201">
        <f>'10 ans et -'!F109</f>
        <v>0.13</v>
      </c>
      <c r="P6" s="191">
        <f>'10 ans et -'!D109</f>
        <v>5</v>
      </c>
      <c r="Q6" s="190">
        <f>'10 ans et -'!E144</f>
        <v>16</v>
      </c>
      <c r="R6" s="201">
        <f>'10 ans et -'!F144</f>
        <v>0.24</v>
      </c>
      <c r="S6" s="191">
        <f>'10 ans et -'!D144</f>
        <v>3</v>
      </c>
      <c r="T6" s="190">
        <f>'10 ans et -'!E179</f>
        <v>8</v>
      </c>
      <c r="U6" s="201">
        <f>'10 ans et -'!F179</f>
        <v>0.13999999999999999</v>
      </c>
      <c r="V6" s="191">
        <f>'10 ans et -'!D179</f>
        <v>9</v>
      </c>
    </row>
    <row r="7" spans="1:24" ht="15.75" customHeight="1" x14ac:dyDescent="0.25">
      <c r="A7" s="171" t="str">
        <f>'Ordre de passage'!B6</f>
        <v>SSSL</v>
      </c>
      <c r="B7" s="187" t="str">
        <f>'Ordre de passage'!C6</f>
        <v>Missy Roy</v>
      </c>
      <c r="C7" s="211">
        <f t="shared" si="1"/>
        <v>2</v>
      </c>
      <c r="D7" s="208">
        <f t="shared" si="0"/>
        <v>0.84499999999999997</v>
      </c>
      <c r="E7" s="250">
        <f>'10 ans et -'!J7</f>
        <v>20</v>
      </c>
      <c r="F7" s="201">
        <f>'10 ans et -'!I7</f>
        <v>0.05</v>
      </c>
      <c r="G7" s="204">
        <f>'10 ans et -'!H7</f>
        <v>1</v>
      </c>
      <c r="H7" s="219">
        <f>'10 ans et -'!J41</f>
        <v>16</v>
      </c>
      <c r="I7" s="201">
        <f>'10 ans et -'!I41</f>
        <v>4.0000000000000008E-2</v>
      </c>
      <c r="J7" s="204">
        <f>'10 ans et -'!H41</f>
        <v>3</v>
      </c>
      <c r="K7" s="219">
        <f>'10 ans et -'!J75</f>
        <v>18</v>
      </c>
      <c r="L7" s="201">
        <f>'10 ans et -'!I75</f>
        <v>4.5000000000000005E-2</v>
      </c>
      <c r="M7" s="204">
        <f>'10 ans et -'!H75</f>
        <v>2</v>
      </c>
      <c r="N7" s="219">
        <f>'10 ans et -'!E110</f>
        <v>20</v>
      </c>
      <c r="O7" s="201">
        <f>'10 ans et -'!F110</f>
        <v>0.2</v>
      </c>
      <c r="P7" s="191">
        <f>'10 ans et -'!D110</f>
        <v>1</v>
      </c>
      <c r="Q7" s="190">
        <f>'10 ans et -'!E145</f>
        <v>20</v>
      </c>
      <c r="R7" s="201">
        <f>'10 ans et -'!F145</f>
        <v>0.3</v>
      </c>
      <c r="S7" s="191">
        <f>'10 ans et -'!D145</f>
        <v>1</v>
      </c>
      <c r="T7" s="190">
        <f>'10 ans et -'!E180</f>
        <v>12</v>
      </c>
      <c r="U7" s="201">
        <f>'10 ans et -'!F180</f>
        <v>0.21</v>
      </c>
      <c r="V7" s="191">
        <f>'10 ans et -'!D180</f>
        <v>6</v>
      </c>
    </row>
    <row r="8" spans="1:24" ht="15.75" customHeight="1" x14ac:dyDescent="0.25">
      <c r="A8" s="171" t="str">
        <f>'Ordre de passage'!B7</f>
        <v>30Deux</v>
      </c>
      <c r="B8" s="187" t="str">
        <f>'Ordre de passage'!C7</f>
        <v xml:space="preserve">Pier-Alexis Bell </v>
      </c>
      <c r="C8" s="211">
        <f t="shared" si="1"/>
        <v>5</v>
      </c>
      <c r="D8" s="208">
        <f t="shared" si="0"/>
        <v>0.61999999999999988</v>
      </c>
      <c r="E8" s="250">
        <f>'10 ans et -'!J8</f>
        <v>13</v>
      </c>
      <c r="F8" s="201">
        <f>'10 ans et -'!I8</f>
        <v>3.2500000000000001E-2</v>
      </c>
      <c r="G8" s="204">
        <f>'10 ans et -'!H8</f>
        <v>5</v>
      </c>
      <c r="H8" s="219">
        <f>'10 ans et -'!J42</f>
        <v>12</v>
      </c>
      <c r="I8" s="201">
        <f>'10 ans et -'!I42</f>
        <v>0.03</v>
      </c>
      <c r="J8" s="204">
        <f>'10 ans et -'!H42</f>
        <v>6</v>
      </c>
      <c r="K8" s="219">
        <f>'10 ans et -'!J76</f>
        <v>12</v>
      </c>
      <c r="L8" s="201">
        <f>'10 ans et -'!I76</f>
        <v>0.03</v>
      </c>
      <c r="M8" s="204">
        <f>'10 ans et -'!H76</f>
        <v>6</v>
      </c>
      <c r="N8" s="219">
        <f>'10 ans et -'!E111</f>
        <v>12</v>
      </c>
      <c r="O8" s="201">
        <f>'10 ans et -'!F111</f>
        <v>0.12</v>
      </c>
      <c r="P8" s="191">
        <f>'10 ans et -'!D111</f>
        <v>6</v>
      </c>
      <c r="Q8" s="190">
        <f>'10 ans et -'!E146</f>
        <v>12</v>
      </c>
      <c r="R8" s="201">
        <f>'10 ans et -'!F146</f>
        <v>0.18</v>
      </c>
      <c r="S8" s="191">
        <f>'10 ans et -'!D146</f>
        <v>6</v>
      </c>
      <c r="T8" s="190">
        <f>'10 ans et -'!E181</f>
        <v>13</v>
      </c>
      <c r="U8" s="201">
        <f>'10 ans et -'!F181</f>
        <v>0.22749999999999998</v>
      </c>
      <c r="V8" s="191">
        <f>'10 ans et -'!D181</f>
        <v>5</v>
      </c>
    </row>
    <row r="9" spans="1:24" ht="15.75" x14ac:dyDescent="0.25">
      <c r="A9" s="171" t="str">
        <f>'Ordre de passage'!B8</f>
        <v>30Deux</v>
      </c>
      <c r="B9" s="187" t="str">
        <f>'Ordre de passage'!C8</f>
        <v>Ève-Marie Bell</v>
      </c>
      <c r="C9" s="211">
        <f t="shared" si="1"/>
        <v>1</v>
      </c>
      <c r="D9" s="208">
        <f t="shared" si="0"/>
        <v>0.93500000000000005</v>
      </c>
      <c r="E9" s="250">
        <f>'10 ans et -'!J9</f>
        <v>18</v>
      </c>
      <c r="F9" s="201">
        <f>'10 ans et -'!I9</f>
        <v>4.5000000000000005E-2</v>
      </c>
      <c r="G9" s="204">
        <f>'10 ans et -'!H9</f>
        <v>2</v>
      </c>
      <c r="H9" s="219">
        <f>'10 ans et -'!J43</f>
        <v>20</v>
      </c>
      <c r="I9" s="201">
        <f>'10 ans et -'!I43</f>
        <v>0.05</v>
      </c>
      <c r="J9" s="204">
        <f>'10 ans et -'!H43</f>
        <v>1</v>
      </c>
      <c r="K9" s="219">
        <f>'10 ans et -'!J77</f>
        <v>16</v>
      </c>
      <c r="L9" s="201">
        <f>'10 ans et -'!I77</f>
        <v>4.0000000000000008E-2</v>
      </c>
      <c r="M9" s="204">
        <f>'10 ans et -'!H77</f>
        <v>3</v>
      </c>
      <c r="N9" s="219">
        <f>'10 ans et -'!E112</f>
        <v>18</v>
      </c>
      <c r="O9" s="201">
        <f>'10 ans et -'!F112</f>
        <v>0.18000000000000002</v>
      </c>
      <c r="P9" s="191">
        <f>'10 ans et -'!D112</f>
        <v>2</v>
      </c>
      <c r="Q9" s="190">
        <f>'10 ans et -'!E147</f>
        <v>18</v>
      </c>
      <c r="R9" s="201">
        <f>'10 ans et -'!F147</f>
        <v>0.27</v>
      </c>
      <c r="S9" s="191">
        <f>'10 ans et -'!D147</f>
        <v>2</v>
      </c>
      <c r="T9" s="190">
        <f>'10 ans et -'!E182</f>
        <v>20</v>
      </c>
      <c r="U9" s="201">
        <f>'10 ans et -'!F182</f>
        <v>0.35</v>
      </c>
      <c r="V9" s="191">
        <f>'10 ans et -'!D182</f>
        <v>1</v>
      </c>
    </row>
    <row r="10" spans="1:24" ht="15.75" customHeight="1" x14ac:dyDescent="0.25">
      <c r="A10" s="171" t="str">
        <f>'Ordre de passage'!B9</f>
        <v>O'méga</v>
      </c>
      <c r="B10" s="187" t="str">
        <f>'Ordre de passage'!C9</f>
        <v>Émie Lemire</v>
      </c>
      <c r="C10" s="211">
        <f t="shared" si="1"/>
        <v>4</v>
      </c>
      <c r="D10" s="208">
        <f t="shared" si="0"/>
        <v>0.67999999999999994</v>
      </c>
      <c r="E10" s="250">
        <f>'10 ans et -'!J10</f>
        <v>12</v>
      </c>
      <c r="F10" s="201">
        <f>'10 ans et -'!I10</f>
        <v>0.03</v>
      </c>
      <c r="G10" s="204">
        <f>'10 ans et -'!H10</f>
        <v>6</v>
      </c>
      <c r="H10" s="219">
        <f>'10 ans et -'!J44</f>
        <v>10</v>
      </c>
      <c r="I10" s="201">
        <f>'10 ans et -'!I44</f>
        <v>2.5000000000000001E-2</v>
      </c>
      <c r="J10" s="204">
        <f>'10 ans et -'!H44</f>
        <v>8</v>
      </c>
      <c r="K10" s="219">
        <f>'10 ans et -'!J78</f>
        <v>10</v>
      </c>
      <c r="L10" s="201">
        <f>'10 ans et -'!I78</f>
        <v>2.5000000000000001E-2</v>
      </c>
      <c r="M10" s="204">
        <f>'10 ans et -'!H78</f>
        <v>8</v>
      </c>
      <c r="N10" s="219">
        <f>'10 ans et -'!E113</f>
        <v>11</v>
      </c>
      <c r="O10" s="201">
        <f>'10 ans et -'!F113</f>
        <v>0.11000000000000001</v>
      </c>
      <c r="P10" s="191">
        <f>'10 ans et -'!D113</f>
        <v>7</v>
      </c>
      <c r="Q10" s="190">
        <f>'10 ans et -'!E148</f>
        <v>14</v>
      </c>
      <c r="R10" s="201">
        <f>'10 ans et -'!F148</f>
        <v>0.21</v>
      </c>
      <c r="S10" s="191">
        <f>'10 ans et -'!D148</f>
        <v>4</v>
      </c>
      <c r="T10" s="190">
        <f>'10 ans et -'!E183</f>
        <v>16</v>
      </c>
      <c r="U10" s="201">
        <f>'10 ans et -'!F183</f>
        <v>0.27999999999999997</v>
      </c>
      <c r="V10" s="191">
        <f>'10 ans et -'!D183</f>
        <v>3</v>
      </c>
    </row>
    <row r="11" spans="1:24" ht="15.75" customHeight="1" x14ac:dyDescent="0.25">
      <c r="A11" s="171" t="str">
        <f>'Ordre de passage'!B10</f>
        <v>O'méga</v>
      </c>
      <c r="B11" s="187" t="str">
        <f>'Ordre de passage'!C10</f>
        <v>Kelly-Ann Duquet</v>
      </c>
      <c r="C11" s="211">
        <f t="shared" si="1"/>
        <v>8</v>
      </c>
      <c r="D11" s="208">
        <f t="shared" si="0"/>
        <v>0.53249999999999997</v>
      </c>
      <c r="E11" s="250" t="str">
        <f>'10 ans et -'!J11</f>
        <v>0</v>
      </c>
      <c r="F11" s="201" t="str">
        <f>'10 ans et -'!I11</f>
        <v>0,00%</v>
      </c>
      <c r="G11" s="204" t="str">
        <f>'10 ans et -'!H11</f>
        <v>DNF</v>
      </c>
      <c r="H11" s="219">
        <f>'10 ans et -'!J45</f>
        <v>13</v>
      </c>
      <c r="I11" s="201">
        <f>'10 ans et -'!I45</f>
        <v>3.2500000000000001E-2</v>
      </c>
      <c r="J11" s="204">
        <f>'10 ans et -'!H45</f>
        <v>5</v>
      </c>
      <c r="K11" s="219">
        <f>'10 ans et -'!J79</f>
        <v>20</v>
      </c>
      <c r="L11" s="201">
        <f>'10 ans et -'!I79</f>
        <v>0.05</v>
      </c>
      <c r="M11" s="204">
        <f>'10 ans et -'!H79</f>
        <v>1</v>
      </c>
      <c r="N11" s="219">
        <f>'10 ans et -'!E114</f>
        <v>8</v>
      </c>
      <c r="O11" s="201">
        <f>'10 ans et -'!F114</f>
        <v>8.0000000000000016E-2</v>
      </c>
      <c r="P11" s="191">
        <f>'10 ans et -'!D114</f>
        <v>9</v>
      </c>
      <c r="Q11" s="190">
        <f>'10 ans et -'!E149</f>
        <v>13</v>
      </c>
      <c r="R11" s="201">
        <f>'10 ans et -'!F149</f>
        <v>0.19500000000000001</v>
      </c>
      <c r="S11" s="191">
        <f>'10 ans et -'!D149</f>
        <v>5</v>
      </c>
      <c r="T11" s="190">
        <f>'10 ans et -'!E184</f>
        <v>10</v>
      </c>
      <c r="U11" s="201">
        <f>'10 ans et -'!F184</f>
        <v>0.17499999999999999</v>
      </c>
      <c r="V11" s="191">
        <f>'10 ans et -'!D184</f>
        <v>8</v>
      </c>
    </row>
    <row r="12" spans="1:24" ht="15.75" customHeight="1" x14ac:dyDescent="0.25">
      <c r="A12" s="171" t="str">
        <f>'Ordre de passage'!B11</f>
        <v>O'méga</v>
      </c>
      <c r="B12" s="187" t="str">
        <f>'Ordre de passage'!C11</f>
        <v>Youssef Oulhaj</v>
      </c>
      <c r="C12" s="211">
        <f t="shared" si="1"/>
        <v>9</v>
      </c>
      <c r="D12" s="208">
        <f t="shared" si="0"/>
        <v>0.52500000000000002</v>
      </c>
      <c r="E12" s="250">
        <f>'10 ans et -'!J12</f>
        <v>16</v>
      </c>
      <c r="F12" s="201">
        <f>'10 ans et -'!I12</f>
        <v>4.0000000000000008E-2</v>
      </c>
      <c r="G12" s="204">
        <f>'10 ans et -'!H12</f>
        <v>3</v>
      </c>
      <c r="H12" s="219" t="str">
        <f>'10 ans et -'!J46</f>
        <v>0</v>
      </c>
      <c r="I12" s="201">
        <f>'10 ans et -'!I46</f>
        <v>0</v>
      </c>
      <c r="J12" s="204" t="str">
        <f>'10 ans et -'!H46</f>
        <v>DQ</v>
      </c>
      <c r="K12" s="219">
        <f>'10 ans et -'!J80</f>
        <v>8</v>
      </c>
      <c r="L12" s="201">
        <f>'10 ans et -'!I80</f>
        <v>2.0000000000000004E-2</v>
      </c>
      <c r="M12" s="204">
        <f>'10 ans et -'!H80</f>
        <v>9</v>
      </c>
      <c r="N12" s="219">
        <f>'10 ans et -'!E115</f>
        <v>10</v>
      </c>
      <c r="O12" s="201">
        <f>'10 ans et -'!F115</f>
        <v>0.1</v>
      </c>
      <c r="P12" s="191">
        <f>'10 ans et -'!D115</f>
        <v>8</v>
      </c>
      <c r="Q12" s="190">
        <f>'10 ans et -'!E150</f>
        <v>8</v>
      </c>
      <c r="R12" s="201">
        <f>'10 ans et -'!F150</f>
        <v>0.12</v>
      </c>
      <c r="S12" s="191">
        <f>'10 ans et -'!D150</f>
        <v>9</v>
      </c>
      <c r="T12" s="190">
        <f>'10 ans et -'!E185</f>
        <v>14</v>
      </c>
      <c r="U12" s="201">
        <f>'10 ans et -'!F185</f>
        <v>0.24499999999999997</v>
      </c>
      <c r="V12" s="191">
        <f>'10 ans et -'!D185</f>
        <v>4</v>
      </c>
    </row>
    <row r="13" spans="1:24" ht="15.75" customHeight="1" x14ac:dyDescent="0.25">
      <c r="A13" s="171" t="str">
        <f>'Ordre de passage'!B12</f>
        <v>O'méga</v>
      </c>
      <c r="B13" s="187" t="str">
        <f>'Ordre de passage'!C12</f>
        <v>Noémy Clément</v>
      </c>
      <c r="C13" s="211">
        <f t="shared" si="1"/>
        <v>3</v>
      </c>
      <c r="D13" s="208">
        <f t="shared" si="0"/>
        <v>0.73750000000000004</v>
      </c>
      <c r="E13" s="250">
        <f>'10 ans et -'!J13</f>
        <v>14</v>
      </c>
      <c r="F13" s="201">
        <f>'10 ans et -'!I13</f>
        <v>3.4999999999999996E-2</v>
      </c>
      <c r="G13" s="204">
        <f>'10 ans et -'!H13</f>
        <v>4</v>
      </c>
      <c r="H13" s="219">
        <f>'10 ans et -'!J47</f>
        <v>18</v>
      </c>
      <c r="I13" s="201">
        <f>'10 ans et -'!I47</f>
        <v>4.5000000000000005E-2</v>
      </c>
      <c r="J13" s="204">
        <f>'10 ans et -'!H47</f>
        <v>2</v>
      </c>
      <c r="K13" s="219">
        <f>'10 ans et -'!J81</f>
        <v>13</v>
      </c>
      <c r="L13" s="201">
        <f>'10 ans et -'!I81</f>
        <v>3.2500000000000001E-2</v>
      </c>
      <c r="M13" s="204">
        <f>'10 ans et -'!H81</f>
        <v>5</v>
      </c>
      <c r="N13" s="219">
        <f>'10 ans et -'!E116</f>
        <v>16</v>
      </c>
      <c r="O13" s="201">
        <f>'10 ans et -'!F116</f>
        <v>0.16000000000000003</v>
      </c>
      <c r="P13" s="191">
        <f>'10 ans et -'!D116</f>
        <v>3</v>
      </c>
      <c r="Q13" s="190">
        <f>'10 ans et -'!E151</f>
        <v>10</v>
      </c>
      <c r="R13" s="201">
        <f>'10 ans et -'!F151</f>
        <v>0.15</v>
      </c>
      <c r="S13" s="191">
        <f>'10 ans et -'!D151</f>
        <v>8</v>
      </c>
      <c r="T13" s="190">
        <f>'10 ans et -'!E186</f>
        <v>18</v>
      </c>
      <c r="U13" s="201">
        <f>'10 ans et -'!F186</f>
        <v>0.315</v>
      </c>
      <c r="V13" s="191">
        <f>'10 ans et -'!D186</f>
        <v>2</v>
      </c>
    </row>
    <row r="14" spans="1:24" ht="15.75" customHeight="1" x14ac:dyDescent="0.25">
      <c r="A14" s="171">
        <f>'Ordre de passage'!B13</f>
        <v>0</v>
      </c>
      <c r="B14" s="187">
        <f>'Ordre de passage'!C13</f>
        <v>0</v>
      </c>
      <c r="C14" s="211">
        <f t="shared" si="1"/>
        <v>10</v>
      </c>
      <c r="D14" s="208">
        <f t="shared" si="0"/>
        <v>0</v>
      </c>
      <c r="E14" s="250" t="str">
        <f>'10 ans et -'!J14</f>
        <v/>
      </c>
      <c r="F14" s="201" t="str">
        <f>'10 ans et -'!I14</f>
        <v>0,00%</v>
      </c>
      <c r="G14" s="204" t="str">
        <f>'10 ans et -'!H14</f>
        <v/>
      </c>
      <c r="H14" s="219" t="str">
        <f>'10 ans et -'!J48</f>
        <v/>
      </c>
      <c r="I14" s="201" t="str">
        <f>'10 ans et -'!I48</f>
        <v>0,00%</v>
      </c>
      <c r="J14" s="204" t="str">
        <f>'10 ans et -'!H48</f>
        <v/>
      </c>
      <c r="K14" s="219" t="str">
        <f>'10 ans et -'!J82</f>
        <v/>
      </c>
      <c r="L14" s="201" t="str">
        <f>'10 ans et -'!I82</f>
        <v>0,00%</v>
      </c>
      <c r="M14" s="204" t="str">
        <f>'10 ans et -'!H82</f>
        <v/>
      </c>
      <c r="N14" s="219" t="str">
        <f>'10 ans et -'!E117</f>
        <v/>
      </c>
      <c r="O14" s="201" t="str">
        <f>'10 ans et -'!F117</f>
        <v>0,00%</v>
      </c>
      <c r="P14" s="191" t="str">
        <f>'10 ans et -'!D117</f>
        <v/>
      </c>
      <c r="Q14" s="190" t="str">
        <f>'10 ans et -'!E152</f>
        <v/>
      </c>
      <c r="R14" s="201" t="str">
        <f>'10 ans et -'!F152</f>
        <v>0,00%</v>
      </c>
      <c r="S14" s="191" t="str">
        <f>'10 ans et -'!D152</f>
        <v/>
      </c>
      <c r="T14" s="190" t="str">
        <f>'10 ans et -'!E187</f>
        <v/>
      </c>
      <c r="U14" s="201" t="str">
        <f>'10 ans et -'!F187</f>
        <v>0,00%</v>
      </c>
      <c r="V14" s="191" t="str">
        <f>'10 ans et -'!D187</f>
        <v/>
      </c>
    </row>
    <row r="15" spans="1:24" ht="15.75" customHeight="1" x14ac:dyDescent="0.25">
      <c r="A15" s="171">
        <f>'Ordre de passage'!B14</f>
        <v>0</v>
      </c>
      <c r="B15" s="187">
        <f>'Ordre de passage'!C14</f>
        <v>0</v>
      </c>
      <c r="C15" s="211">
        <f t="shared" si="1"/>
        <v>10</v>
      </c>
      <c r="D15" s="208">
        <f t="shared" si="0"/>
        <v>0</v>
      </c>
      <c r="E15" s="250" t="str">
        <f>'10 ans et -'!J15</f>
        <v/>
      </c>
      <c r="F15" s="201" t="str">
        <f>'10 ans et -'!I15</f>
        <v>0,00%</v>
      </c>
      <c r="G15" s="204" t="str">
        <f>'10 ans et -'!H15</f>
        <v/>
      </c>
      <c r="H15" s="219" t="str">
        <f>'10 ans et -'!J49</f>
        <v/>
      </c>
      <c r="I15" s="201" t="str">
        <f>'10 ans et -'!I49</f>
        <v>0,00%</v>
      </c>
      <c r="J15" s="204" t="str">
        <f>'10 ans et -'!H49</f>
        <v/>
      </c>
      <c r="K15" s="219" t="str">
        <f>'10 ans et -'!J83</f>
        <v/>
      </c>
      <c r="L15" s="201" t="str">
        <f>'10 ans et -'!I83</f>
        <v>0,00%</v>
      </c>
      <c r="M15" s="204" t="str">
        <f>'10 ans et -'!H83</f>
        <v/>
      </c>
      <c r="N15" s="219" t="str">
        <f>'10 ans et -'!E118</f>
        <v/>
      </c>
      <c r="O15" s="201" t="str">
        <f>'10 ans et -'!F118</f>
        <v>0,00%</v>
      </c>
      <c r="P15" s="191" t="str">
        <f>'10 ans et -'!D118</f>
        <v/>
      </c>
      <c r="Q15" s="190" t="str">
        <f>'10 ans et -'!E153</f>
        <v/>
      </c>
      <c r="R15" s="201" t="str">
        <f>'10 ans et -'!F153</f>
        <v>0,00%</v>
      </c>
      <c r="S15" s="191" t="str">
        <f>'10 ans et -'!D153</f>
        <v/>
      </c>
      <c r="T15" s="190" t="str">
        <f>'10 ans et -'!E188</f>
        <v/>
      </c>
      <c r="U15" s="201" t="str">
        <f>'10 ans et -'!F188</f>
        <v>0,00%</v>
      </c>
      <c r="V15" s="191" t="str">
        <f>'10 ans et -'!D188</f>
        <v/>
      </c>
    </row>
    <row r="16" spans="1:24" ht="15.75" customHeight="1" x14ac:dyDescent="0.25">
      <c r="A16" s="171">
        <f>'Ordre de passage'!B15</f>
        <v>0</v>
      </c>
      <c r="B16" s="187">
        <f>'Ordre de passage'!C15</f>
        <v>0</v>
      </c>
      <c r="C16" s="211">
        <f t="shared" si="1"/>
        <v>10</v>
      </c>
      <c r="D16" s="208">
        <f t="shared" si="0"/>
        <v>0</v>
      </c>
      <c r="E16" s="250" t="str">
        <f>'10 ans et -'!J16</f>
        <v/>
      </c>
      <c r="F16" s="201" t="str">
        <f>'10 ans et -'!I16</f>
        <v>0,00%</v>
      </c>
      <c r="G16" s="204" t="str">
        <f>'10 ans et -'!H16</f>
        <v/>
      </c>
      <c r="H16" s="219" t="str">
        <f>'10 ans et -'!J50</f>
        <v/>
      </c>
      <c r="I16" s="201" t="str">
        <f>'10 ans et -'!I50</f>
        <v>0,00%</v>
      </c>
      <c r="J16" s="204" t="str">
        <f>'10 ans et -'!H50</f>
        <v/>
      </c>
      <c r="K16" s="219" t="str">
        <f>'10 ans et -'!J84</f>
        <v/>
      </c>
      <c r="L16" s="201" t="str">
        <f>'10 ans et -'!I84</f>
        <v>0,00%</v>
      </c>
      <c r="M16" s="204" t="str">
        <f>'10 ans et -'!H84</f>
        <v/>
      </c>
      <c r="N16" s="219" t="str">
        <f>'10 ans et -'!E119</f>
        <v/>
      </c>
      <c r="O16" s="201" t="str">
        <f>'10 ans et -'!F119</f>
        <v>0,00%</v>
      </c>
      <c r="P16" s="191" t="str">
        <f>'10 ans et -'!D119</f>
        <v/>
      </c>
      <c r="Q16" s="190" t="str">
        <f>'10 ans et -'!E154</f>
        <v/>
      </c>
      <c r="R16" s="201" t="str">
        <f>'10 ans et -'!F154</f>
        <v>0,00%</v>
      </c>
      <c r="S16" s="191" t="str">
        <f>'10 ans et -'!D154</f>
        <v/>
      </c>
      <c r="T16" s="190" t="str">
        <f>'10 ans et -'!E189</f>
        <v/>
      </c>
      <c r="U16" s="201" t="str">
        <f>'10 ans et -'!F189</f>
        <v>0,00%</v>
      </c>
      <c r="V16" s="191" t="str">
        <f>'10 ans et -'!D189</f>
        <v/>
      </c>
    </row>
    <row r="17" spans="1:22" ht="15.75" customHeight="1" x14ac:dyDescent="0.25">
      <c r="A17" s="171">
        <f>'Ordre de passage'!B16</f>
        <v>0</v>
      </c>
      <c r="B17" s="187">
        <f>'Ordre de passage'!C16</f>
        <v>0</v>
      </c>
      <c r="C17" s="211">
        <f t="shared" si="1"/>
        <v>10</v>
      </c>
      <c r="D17" s="208">
        <f t="shared" si="0"/>
        <v>0</v>
      </c>
      <c r="E17" s="250" t="str">
        <f>'10 ans et -'!J17</f>
        <v/>
      </c>
      <c r="F17" s="201" t="str">
        <f>'10 ans et -'!I17</f>
        <v>0,00%</v>
      </c>
      <c r="G17" s="204" t="str">
        <f>'10 ans et -'!H17</f>
        <v/>
      </c>
      <c r="H17" s="219" t="str">
        <f>'10 ans et -'!J51</f>
        <v/>
      </c>
      <c r="I17" s="201" t="str">
        <f>'10 ans et -'!I51</f>
        <v>0,00%</v>
      </c>
      <c r="J17" s="204" t="str">
        <f>'10 ans et -'!H51</f>
        <v/>
      </c>
      <c r="K17" s="219" t="str">
        <f>'10 ans et -'!J85</f>
        <v/>
      </c>
      <c r="L17" s="201" t="str">
        <f>'10 ans et -'!I85</f>
        <v>0,00%</v>
      </c>
      <c r="M17" s="204" t="str">
        <f>'10 ans et -'!H85</f>
        <v/>
      </c>
      <c r="N17" s="219" t="str">
        <f>'10 ans et -'!E120</f>
        <v/>
      </c>
      <c r="O17" s="201" t="str">
        <f>'10 ans et -'!F120</f>
        <v>0,00%</v>
      </c>
      <c r="P17" s="191" t="str">
        <f>'10 ans et -'!D120</f>
        <v/>
      </c>
      <c r="Q17" s="190" t="str">
        <f>'10 ans et -'!E155</f>
        <v/>
      </c>
      <c r="R17" s="201" t="str">
        <f>'10 ans et -'!F155</f>
        <v>0,00%</v>
      </c>
      <c r="S17" s="191" t="str">
        <f>'10 ans et -'!D155</f>
        <v/>
      </c>
      <c r="T17" s="190" t="str">
        <f>'10 ans et -'!E190</f>
        <v/>
      </c>
      <c r="U17" s="201" t="str">
        <f>'10 ans et -'!F190</f>
        <v>0,00%</v>
      </c>
      <c r="V17" s="191" t="str">
        <f>'10 ans et -'!D190</f>
        <v/>
      </c>
    </row>
    <row r="18" spans="1:22" ht="15.75" customHeight="1" x14ac:dyDescent="0.25">
      <c r="A18" s="171">
        <f>'Ordre de passage'!B17</f>
        <v>0</v>
      </c>
      <c r="B18" s="187">
        <f>'Ordre de passage'!C17</f>
        <v>0</v>
      </c>
      <c r="C18" s="211">
        <f t="shared" si="1"/>
        <v>10</v>
      </c>
      <c r="D18" s="208">
        <f t="shared" si="0"/>
        <v>0</v>
      </c>
      <c r="E18" s="250" t="str">
        <f>'10 ans et -'!J18</f>
        <v/>
      </c>
      <c r="F18" s="201" t="str">
        <f>'10 ans et -'!I18</f>
        <v>0,00%</v>
      </c>
      <c r="G18" s="204" t="str">
        <f>'10 ans et -'!H18</f>
        <v/>
      </c>
      <c r="H18" s="219" t="str">
        <f>'10 ans et -'!J52</f>
        <v/>
      </c>
      <c r="I18" s="201" t="str">
        <f>'10 ans et -'!I52</f>
        <v>0,00%</v>
      </c>
      <c r="J18" s="204" t="str">
        <f>'10 ans et -'!H52</f>
        <v/>
      </c>
      <c r="K18" s="219" t="str">
        <f>'10 ans et -'!J86</f>
        <v/>
      </c>
      <c r="L18" s="201" t="str">
        <f>'10 ans et -'!I86</f>
        <v>0,00%</v>
      </c>
      <c r="M18" s="204" t="str">
        <f>'10 ans et -'!H86</f>
        <v/>
      </c>
      <c r="N18" s="219" t="str">
        <f>'10 ans et -'!E121</f>
        <v/>
      </c>
      <c r="O18" s="201" t="str">
        <f>'10 ans et -'!F121</f>
        <v>0,00%</v>
      </c>
      <c r="P18" s="191" t="str">
        <f>'10 ans et -'!D121</f>
        <v/>
      </c>
      <c r="Q18" s="190" t="str">
        <f>'10 ans et -'!E156</f>
        <v/>
      </c>
      <c r="R18" s="201" t="str">
        <f>'10 ans et -'!F156</f>
        <v>0,00%</v>
      </c>
      <c r="S18" s="191" t="str">
        <f>'10 ans et -'!D156</f>
        <v/>
      </c>
      <c r="T18" s="190" t="str">
        <f>'10 ans et -'!E191</f>
        <v/>
      </c>
      <c r="U18" s="201" t="str">
        <f>'10 ans et -'!F191</f>
        <v>0,00%</v>
      </c>
      <c r="V18" s="191" t="str">
        <f>'10 ans et -'!D191</f>
        <v/>
      </c>
    </row>
    <row r="19" spans="1:22" ht="15.75" customHeight="1" x14ac:dyDescent="0.25">
      <c r="A19" s="171">
        <f>'Ordre de passage'!B18</f>
        <v>0</v>
      </c>
      <c r="B19" s="187">
        <f>'Ordre de passage'!C18</f>
        <v>0</v>
      </c>
      <c r="C19" s="211">
        <f t="shared" si="1"/>
        <v>10</v>
      </c>
      <c r="D19" s="208">
        <f t="shared" si="0"/>
        <v>0</v>
      </c>
      <c r="E19" s="250" t="str">
        <f>'10 ans et -'!J19</f>
        <v/>
      </c>
      <c r="F19" s="201" t="str">
        <f>'10 ans et -'!I19</f>
        <v>0,00%</v>
      </c>
      <c r="G19" s="204" t="str">
        <f>'10 ans et -'!H19</f>
        <v/>
      </c>
      <c r="H19" s="219" t="str">
        <f>'10 ans et -'!J53</f>
        <v/>
      </c>
      <c r="I19" s="201" t="str">
        <f>'10 ans et -'!I53</f>
        <v>0,00%</v>
      </c>
      <c r="J19" s="204" t="str">
        <f>'10 ans et -'!H53</f>
        <v/>
      </c>
      <c r="K19" s="219" t="str">
        <f>'10 ans et -'!J87</f>
        <v/>
      </c>
      <c r="L19" s="201" t="str">
        <f>'10 ans et -'!I87</f>
        <v>0,00%</v>
      </c>
      <c r="M19" s="204" t="str">
        <f>'10 ans et -'!H87</f>
        <v/>
      </c>
      <c r="N19" s="219" t="str">
        <f>'10 ans et -'!E122</f>
        <v/>
      </c>
      <c r="O19" s="201" t="str">
        <f>'10 ans et -'!F122</f>
        <v>0,00%</v>
      </c>
      <c r="P19" s="191" t="str">
        <f>'10 ans et -'!D122</f>
        <v/>
      </c>
      <c r="Q19" s="190" t="str">
        <f>'10 ans et -'!E157</f>
        <v/>
      </c>
      <c r="R19" s="201" t="str">
        <f>'10 ans et -'!F157</f>
        <v>0,00%</v>
      </c>
      <c r="S19" s="191" t="str">
        <f>'10 ans et -'!D157</f>
        <v/>
      </c>
      <c r="T19" s="190" t="str">
        <f>'10 ans et -'!E192</f>
        <v/>
      </c>
      <c r="U19" s="201" t="str">
        <f>'10 ans et -'!F192</f>
        <v>0,00%</v>
      </c>
      <c r="V19" s="191" t="str">
        <f>'10 ans et -'!D192</f>
        <v/>
      </c>
    </row>
    <row r="20" spans="1:22" ht="15.75" customHeight="1" x14ac:dyDescent="0.25">
      <c r="A20" s="171">
        <f>'Ordre de passage'!B19</f>
        <v>0</v>
      </c>
      <c r="B20" s="187">
        <f>'Ordre de passage'!C19</f>
        <v>0</v>
      </c>
      <c r="C20" s="211">
        <f t="shared" si="1"/>
        <v>10</v>
      </c>
      <c r="D20" s="208">
        <f t="shared" si="0"/>
        <v>0</v>
      </c>
      <c r="E20" s="250" t="str">
        <f>'10 ans et -'!J20</f>
        <v/>
      </c>
      <c r="F20" s="201" t="str">
        <f>'10 ans et -'!I20</f>
        <v>0,00%</v>
      </c>
      <c r="G20" s="204" t="str">
        <f>'10 ans et -'!H20</f>
        <v/>
      </c>
      <c r="H20" s="219" t="str">
        <f>'10 ans et -'!J54</f>
        <v/>
      </c>
      <c r="I20" s="201" t="str">
        <f>'10 ans et -'!I54</f>
        <v>0,00%</v>
      </c>
      <c r="J20" s="204" t="str">
        <f>'10 ans et -'!H54</f>
        <v/>
      </c>
      <c r="K20" s="219" t="str">
        <f>'10 ans et -'!J88</f>
        <v/>
      </c>
      <c r="L20" s="201" t="str">
        <f>'10 ans et -'!I88</f>
        <v>0,00%</v>
      </c>
      <c r="M20" s="204" t="str">
        <f>'10 ans et -'!H88</f>
        <v/>
      </c>
      <c r="N20" s="219" t="str">
        <f>'10 ans et -'!E123</f>
        <v/>
      </c>
      <c r="O20" s="201" t="str">
        <f>'10 ans et -'!F123</f>
        <v>0,00%</v>
      </c>
      <c r="P20" s="191" t="str">
        <f>'10 ans et -'!D123</f>
        <v/>
      </c>
      <c r="Q20" s="190" t="str">
        <f>'10 ans et -'!E158</f>
        <v/>
      </c>
      <c r="R20" s="201" t="str">
        <f>'10 ans et -'!F158</f>
        <v>0,00%</v>
      </c>
      <c r="S20" s="191" t="str">
        <f>'10 ans et -'!D158</f>
        <v/>
      </c>
      <c r="T20" s="190" t="str">
        <f>'10 ans et -'!E193</f>
        <v/>
      </c>
      <c r="U20" s="201" t="str">
        <f>'10 ans et -'!F193</f>
        <v>0,00%</v>
      </c>
      <c r="V20" s="191" t="str">
        <f>'10 ans et -'!D193</f>
        <v/>
      </c>
    </row>
    <row r="21" spans="1:22" ht="15.75" customHeight="1" x14ac:dyDescent="0.25">
      <c r="A21" s="171">
        <f>'Ordre de passage'!B26</f>
        <v>0</v>
      </c>
      <c r="B21" s="187">
        <f>'Ordre de passage'!C26</f>
        <v>0</v>
      </c>
      <c r="C21" s="211">
        <f>IF(D21="","",RANK(D21,$D$5:$D$34))</f>
        <v>10</v>
      </c>
      <c r="D21" s="208">
        <f t="shared" si="0"/>
        <v>0</v>
      </c>
      <c r="E21" s="250" t="str">
        <f>'10 ans et -'!J21</f>
        <v/>
      </c>
      <c r="F21" s="201" t="str">
        <f>'10 ans et -'!I21</f>
        <v>0,00%</v>
      </c>
      <c r="G21" s="204" t="str">
        <f>'10 ans et -'!H21</f>
        <v/>
      </c>
      <c r="H21" s="219" t="str">
        <f>'10 ans et -'!J55</f>
        <v/>
      </c>
      <c r="I21" s="201" t="str">
        <f>'10 ans et -'!I55</f>
        <v>0,00%</v>
      </c>
      <c r="J21" s="204" t="str">
        <f>'10 ans et -'!H55</f>
        <v/>
      </c>
      <c r="K21" s="219" t="str">
        <f>'10 ans et -'!J89</f>
        <v/>
      </c>
      <c r="L21" s="201" t="str">
        <f>'10 ans et -'!I89</f>
        <v>0,00%</v>
      </c>
      <c r="M21" s="204" t="str">
        <f>'10 ans et -'!H89</f>
        <v/>
      </c>
      <c r="N21" s="219" t="str">
        <f>'10 ans et -'!E124</f>
        <v/>
      </c>
      <c r="O21" s="201" t="str">
        <f>'10 ans et -'!F124</f>
        <v>0,00%</v>
      </c>
      <c r="P21" s="191" t="str">
        <f>'10 ans et -'!D124</f>
        <v/>
      </c>
      <c r="Q21" s="190" t="str">
        <f>'10 ans et -'!E159</f>
        <v/>
      </c>
      <c r="R21" s="201" t="str">
        <f>'10 ans et -'!F159</f>
        <v>0,00%</v>
      </c>
      <c r="S21" s="191" t="str">
        <f>'10 ans et -'!D159</f>
        <v/>
      </c>
      <c r="T21" s="190" t="str">
        <f>'10 ans et -'!E194</f>
        <v/>
      </c>
      <c r="U21" s="201" t="str">
        <f>'10 ans et -'!F194</f>
        <v>0,00%</v>
      </c>
      <c r="V21" s="191" t="str">
        <f>'10 ans et -'!D194</f>
        <v/>
      </c>
    </row>
    <row r="22" spans="1:22" ht="15.75" customHeight="1" x14ac:dyDescent="0.25">
      <c r="A22" s="171">
        <f>'Ordre de passage'!B27</f>
        <v>0</v>
      </c>
      <c r="B22" s="187">
        <f>'Ordre de passage'!C27</f>
        <v>0</v>
      </c>
      <c r="C22" s="211">
        <f t="shared" si="1"/>
        <v>10</v>
      </c>
      <c r="D22" s="208">
        <f t="shared" si="0"/>
        <v>0</v>
      </c>
      <c r="E22" s="250" t="str">
        <f>'10 ans et -'!J22</f>
        <v/>
      </c>
      <c r="F22" s="201" t="str">
        <f>'10 ans et -'!I22</f>
        <v>0,00%</v>
      </c>
      <c r="G22" s="204" t="str">
        <f>'10 ans et -'!H22</f>
        <v/>
      </c>
      <c r="H22" s="219" t="str">
        <f>'10 ans et -'!J56</f>
        <v/>
      </c>
      <c r="I22" s="201" t="str">
        <f>'10 ans et -'!I56</f>
        <v>0,00%</v>
      </c>
      <c r="J22" s="204" t="str">
        <f>'10 ans et -'!H56</f>
        <v/>
      </c>
      <c r="K22" s="219" t="str">
        <f>'10 ans et -'!J90</f>
        <v/>
      </c>
      <c r="L22" s="201" t="str">
        <f>'10 ans et -'!I90</f>
        <v>0,00%</v>
      </c>
      <c r="M22" s="204" t="str">
        <f>'10 ans et -'!H90</f>
        <v/>
      </c>
      <c r="N22" s="219" t="str">
        <f>'10 ans et -'!E125</f>
        <v/>
      </c>
      <c r="O22" s="201" t="str">
        <f>'10 ans et -'!F125</f>
        <v>0,00%</v>
      </c>
      <c r="P22" s="191" t="str">
        <f>'10 ans et -'!D125</f>
        <v/>
      </c>
      <c r="Q22" s="190" t="str">
        <f>'10 ans et -'!E160</f>
        <v/>
      </c>
      <c r="R22" s="201" t="str">
        <f>'10 ans et -'!F160</f>
        <v>0,00%</v>
      </c>
      <c r="S22" s="191" t="str">
        <f>'10 ans et -'!D160</f>
        <v/>
      </c>
      <c r="T22" s="190" t="str">
        <f>'10 ans et -'!E195</f>
        <v/>
      </c>
      <c r="U22" s="201" t="str">
        <f>'10 ans et -'!F195</f>
        <v>0,00%</v>
      </c>
      <c r="V22" s="191" t="str">
        <f>'10 ans et -'!D195</f>
        <v/>
      </c>
    </row>
    <row r="23" spans="1:22" ht="15.75" customHeight="1" x14ac:dyDescent="0.25">
      <c r="A23" s="171">
        <f>'Ordre de passage'!B28</f>
        <v>0</v>
      </c>
      <c r="B23" s="187">
        <f>'Ordre de passage'!C28</f>
        <v>0</v>
      </c>
      <c r="C23" s="211">
        <f t="shared" si="1"/>
        <v>10</v>
      </c>
      <c r="D23" s="208">
        <f t="shared" si="0"/>
        <v>0</v>
      </c>
      <c r="E23" s="250" t="str">
        <f>'10 ans et -'!J23</f>
        <v/>
      </c>
      <c r="F23" s="201" t="str">
        <f>'10 ans et -'!I23</f>
        <v>0,00%</v>
      </c>
      <c r="G23" s="204" t="str">
        <f>'10 ans et -'!H23</f>
        <v/>
      </c>
      <c r="H23" s="219" t="str">
        <f>'10 ans et -'!J57</f>
        <v/>
      </c>
      <c r="I23" s="201" t="str">
        <f>'10 ans et -'!I57</f>
        <v>0,00%</v>
      </c>
      <c r="J23" s="204" t="str">
        <f>'10 ans et -'!H57</f>
        <v/>
      </c>
      <c r="K23" s="219" t="str">
        <f>'10 ans et -'!J91</f>
        <v/>
      </c>
      <c r="L23" s="201" t="str">
        <f>'10 ans et -'!I91</f>
        <v>0,00%</v>
      </c>
      <c r="M23" s="204" t="str">
        <f>'10 ans et -'!H91</f>
        <v/>
      </c>
      <c r="N23" s="219" t="str">
        <f>'10 ans et -'!E126</f>
        <v/>
      </c>
      <c r="O23" s="201" t="str">
        <f>'10 ans et -'!F126</f>
        <v>0,00%</v>
      </c>
      <c r="P23" s="191" t="str">
        <f>'10 ans et -'!D126</f>
        <v/>
      </c>
      <c r="Q23" s="190" t="str">
        <f>'10 ans et -'!E161</f>
        <v/>
      </c>
      <c r="R23" s="201" t="str">
        <f>'10 ans et -'!F161</f>
        <v>0,00%</v>
      </c>
      <c r="S23" s="191" t="str">
        <f>'10 ans et -'!D161</f>
        <v/>
      </c>
      <c r="T23" s="190" t="str">
        <f>'10 ans et -'!E196</f>
        <v/>
      </c>
      <c r="U23" s="201" t="str">
        <f>'10 ans et -'!F196</f>
        <v>0,00%</v>
      </c>
      <c r="V23" s="191" t="str">
        <f>'10 ans et -'!D196</f>
        <v/>
      </c>
    </row>
    <row r="24" spans="1:22" ht="15.75" customHeight="1" x14ac:dyDescent="0.25">
      <c r="A24" s="171">
        <f>'Ordre de passage'!B29</f>
        <v>0</v>
      </c>
      <c r="B24" s="187">
        <f>'Ordre de passage'!C29</f>
        <v>0</v>
      </c>
      <c r="C24" s="211">
        <f t="shared" si="1"/>
        <v>10</v>
      </c>
      <c r="D24" s="208">
        <f t="shared" si="0"/>
        <v>0</v>
      </c>
      <c r="E24" s="250" t="str">
        <f>'10 ans et -'!J24</f>
        <v/>
      </c>
      <c r="F24" s="201" t="str">
        <f>'10 ans et -'!I24</f>
        <v>0,00%</v>
      </c>
      <c r="G24" s="204" t="str">
        <f>'10 ans et -'!H24</f>
        <v/>
      </c>
      <c r="H24" s="219" t="str">
        <f>'10 ans et -'!J58</f>
        <v/>
      </c>
      <c r="I24" s="201" t="str">
        <f>'10 ans et -'!I58</f>
        <v>0,00%</v>
      </c>
      <c r="J24" s="204" t="str">
        <f>'10 ans et -'!H58</f>
        <v/>
      </c>
      <c r="K24" s="219" t="str">
        <f>'10 ans et -'!J92</f>
        <v/>
      </c>
      <c r="L24" s="201" t="str">
        <f>'10 ans et -'!I92</f>
        <v>0,00%</v>
      </c>
      <c r="M24" s="204" t="str">
        <f>'10 ans et -'!H92</f>
        <v/>
      </c>
      <c r="N24" s="219" t="str">
        <f>'10 ans et -'!E127</f>
        <v/>
      </c>
      <c r="O24" s="201" t="str">
        <f>'10 ans et -'!F127</f>
        <v>0,00%</v>
      </c>
      <c r="P24" s="191" t="str">
        <f>'10 ans et -'!D127</f>
        <v/>
      </c>
      <c r="Q24" s="190" t="str">
        <f>'10 ans et -'!E162</f>
        <v/>
      </c>
      <c r="R24" s="201" t="str">
        <f>'10 ans et -'!F162</f>
        <v>0,00%</v>
      </c>
      <c r="S24" s="191" t="str">
        <f>'10 ans et -'!D162</f>
        <v/>
      </c>
      <c r="T24" s="190" t="str">
        <f>'10 ans et -'!E197</f>
        <v/>
      </c>
      <c r="U24" s="201" t="str">
        <f>'10 ans et -'!F197</f>
        <v>0,00%</v>
      </c>
      <c r="V24" s="191" t="str">
        <f>'10 ans et -'!D197</f>
        <v/>
      </c>
    </row>
    <row r="25" spans="1:22" ht="15.75" customHeight="1" thickBot="1" x14ac:dyDescent="0.3">
      <c r="A25" s="171">
        <f>'Ordre de passage'!B30</f>
        <v>0</v>
      </c>
      <c r="B25" s="187">
        <f>'Ordre de passage'!C30</f>
        <v>0</v>
      </c>
      <c r="C25" s="211">
        <f t="shared" si="1"/>
        <v>10</v>
      </c>
      <c r="D25" s="208">
        <f t="shared" si="0"/>
        <v>0</v>
      </c>
      <c r="E25" s="250" t="str">
        <f>'10 ans et -'!J25</f>
        <v/>
      </c>
      <c r="F25" s="201" t="str">
        <f>'10 ans et -'!I25</f>
        <v>0,00%</v>
      </c>
      <c r="G25" s="204" t="str">
        <f>'10 ans et -'!H25</f>
        <v/>
      </c>
      <c r="H25" s="219" t="str">
        <f>'10 ans et -'!J59</f>
        <v/>
      </c>
      <c r="I25" s="201" t="str">
        <f>'10 ans et -'!I59</f>
        <v>0,00%</v>
      </c>
      <c r="J25" s="204" t="str">
        <f>'10 ans et -'!H59</f>
        <v/>
      </c>
      <c r="K25" s="219" t="str">
        <f>'10 ans et -'!J93</f>
        <v/>
      </c>
      <c r="L25" s="201" t="str">
        <f>'10 ans et -'!I93</f>
        <v>0,00%</v>
      </c>
      <c r="M25" s="204" t="str">
        <f>'10 ans et -'!H93</f>
        <v/>
      </c>
      <c r="N25" s="219" t="str">
        <f>'10 ans et -'!E128</f>
        <v/>
      </c>
      <c r="O25" s="201" t="str">
        <f>'10 ans et -'!F128</f>
        <v>0,00%</v>
      </c>
      <c r="P25" s="191" t="str">
        <f>'10 ans et -'!D128</f>
        <v/>
      </c>
      <c r="Q25" s="190" t="str">
        <f>'10 ans et -'!E163</f>
        <v/>
      </c>
      <c r="R25" s="201" t="str">
        <f>'10 ans et -'!F163</f>
        <v>0,00%</v>
      </c>
      <c r="S25" s="191" t="str">
        <f>'10 ans et -'!D163</f>
        <v/>
      </c>
      <c r="T25" s="190" t="str">
        <f>'10 ans et -'!E198</f>
        <v/>
      </c>
      <c r="U25" s="201" t="str">
        <f>'10 ans et -'!F198</f>
        <v>0,00%</v>
      </c>
      <c r="V25" s="191" t="str">
        <f>'10 ans et -'!D198</f>
        <v/>
      </c>
    </row>
    <row r="26" spans="1:22" ht="15.75" hidden="1" customHeight="1" x14ac:dyDescent="0.25">
      <c r="A26" s="171">
        <f>'Ordre de passage'!B31</f>
        <v>0</v>
      </c>
      <c r="B26" s="187">
        <f>'Ordre de passage'!C31</f>
        <v>0</v>
      </c>
      <c r="C26" s="211">
        <f t="shared" si="1"/>
        <v>10</v>
      </c>
      <c r="D26" s="208">
        <f t="shared" si="0"/>
        <v>0</v>
      </c>
      <c r="E26" s="250" t="str">
        <f>'10 ans et -'!J26</f>
        <v/>
      </c>
      <c r="F26" s="201" t="str">
        <f>'10 ans et -'!I26</f>
        <v>0,00%</v>
      </c>
      <c r="G26" s="204" t="str">
        <f>'10 ans et -'!H26</f>
        <v/>
      </c>
      <c r="H26" s="219" t="str">
        <f>'10 ans et -'!J60</f>
        <v/>
      </c>
      <c r="I26" s="201" t="str">
        <f>'10 ans et -'!I60</f>
        <v>0,00%</v>
      </c>
      <c r="J26" s="204" t="str">
        <f>'10 ans et -'!H60</f>
        <v/>
      </c>
      <c r="K26" s="219" t="str">
        <f>'10 ans et -'!J94</f>
        <v/>
      </c>
      <c r="L26" s="201" t="str">
        <f>'10 ans et -'!I94</f>
        <v>0,00%</v>
      </c>
      <c r="M26" s="204" t="str">
        <f>'10 ans et -'!H94</f>
        <v/>
      </c>
      <c r="N26" s="219" t="str">
        <f>'10 ans et -'!E129</f>
        <v/>
      </c>
      <c r="O26" s="201" t="str">
        <f>'10 ans et -'!F129</f>
        <v>0,00%</v>
      </c>
      <c r="P26" s="191" t="str">
        <f>'10 ans et -'!D129</f>
        <v/>
      </c>
      <c r="Q26" s="190" t="str">
        <f>'10 ans et -'!E164</f>
        <v/>
      </c>
      <c r="R26" s="201" t="str">
        <f>'10 ans et -'!F164</f>
        <v>0,00%</v>
      </c>
      <c r="S26" s="191" t="str">
        <f>'10 ans et -'!D164</f>
        <v/>
      </c>
      <c r="T26" s="190" t="str">
        <f>'10 ans et -'!E199</f>
        <v/>
      </c>
      <c r="U26" s="201" t="str">
        <f>'10 ans et -'!F199</f>
        <v>0,00%</v>
      </c>
      <c r="V26" s="191" t="str">
        <f>'10 ans et -'!D199</f>
        <v/>
      </c>
    </row>
    <row r="27" spans="1:22" ht="15.75" hidden="1" customHeight="1" x14ac:dyDescent="0.25">
      <c r="A27" s="171" t="e">
        <f>'Ordre de passage'!#REF!</f>
        <v>#REF!</v>
      </c>
      <c r="B27" s="187" t="e">
        <f>'Ordre de passage'!#REF!</f>
        <v>#REF!</v>
      </c>
      <c r="C27" s="211">
        <f t="shared" si="1"/>
        <v>10</v>
      </c>
      <c r="D27" s="208">
        <f t="shared" si="0"/>
        <v>0</v>
      </c>
      <c r="E27" s="250" t="str">
        <f>'10 ans et -'!J27</f>
        <v/>
      </c>
      <c r="F27" s="201" t="str">
        <f>'10 ans et -'!I27</f>
        <v>0,00%</v>
      </c>
      <c r="G27" s="204" t="str">
        <f>'10 ans et -'!H27</f>
        <v/>
      </c>
      <c r="H27" s="219" t="str">
        <f>'10 ans et -'!J61</f>
        <v/>
      </c>
      <c r="I27" s="201" t="str">
        <f>'10 ans et -'!I61</f>
        <v>0,00%</v>
      </c>
      <c r="J27" s="204" t="str">
        <f>'10 ans et -'!H61</f>
        <v/>
      </c>
      <c r="K27" s="219" t="str">
        <f>'10 ans et -'!J95</f>
        <v/>
      </c>
      <c r="L27" s="201" t="str">
        <f>'10 ans et -'!I95</f>
        <v>0,00%</v>
      </c>
      <c r="M27" s="204" t="str">
        <f>'10 ans et -'!H95</f>
        <v/>
      </c>
      <c r="N27" s="219" t="str">
        <f>'10 ans et -'!E130</f>
        <v/>
      </c>
      <c r="O27" s="201" t="str">
        <f>'10 ans et -'!F130</f>
        <v>0,00%</v>
      </c>
      <c r="P27" s="191" t="str">
        <f>'10 ans et -'!D130</f>
        <v/>
      </c>
      <c r="Q27" s="190" t="str">
        <f>'10 ans et -'!E165</f>
        <v/>
      </c>
      <c r="R27" s="201" t="str">
        <f>'10 ans et -'!F165</f>
        <v>0,00%</v>
      </c>
      <c r="S27" s="191" t="str">
        <f>'10 ans et -'!D165</f>
        <v/>
      </c>
      <c r="T27" s="190" t="str">
        <f>'10 ans et -'!E200</f>
        <v/>
      </c>
      <c r="U27" s="201" t="str">
        <f>'10 ans et -'!F200</f>
        <v>0,00%</v>
      </c>
      <c r="V27" s="191" t="str">
        <f>'10 ans et -'!D200</f>
        <v/>
      </c>
    </row>
    <row r="28" spans="1:22" ht="15.75" hidden="1" customHeight="1" x14ac:dyDescent="0.25">
      <c r="A28" s="171" t="e">
        <f>'Ordre de passage'!#REF!</f>
        <v>#REF!</v>
      </c>
      <c r="B28" s="187" t="e">
        <f>'Ordre de passage'!#REF!</f>
        <v>#REF!</v>
      </c>
      <c r="C28" s="211">
        <f t="shared" si="1"/>
        <v>10</v>
      </c>
      <c r="D28" s="208">
        <f t="shared" si="0"/>
        <v>0</v>
      </c>
      <c r="E28" s="250" t="str">
        <f>'10 ans et -'!J28</f>
        <v/>
      </c>
      <c r="F28" s="201" t="str">
        <f>'10 ans et -'!I28</f>
        <v>0,00%</v>
      </c>
      <c r="G28" s="204" t="str">
        <f>'10 ans et -'!H28</f>
        <v/>
      </c>
      <c r="H28" s="219" t="str">
        <f>'10 ans et -'!J62</f>
        <v/>
      </c>
      <c r="I28" s="201" t="str">
        <f>'10 ans et -'!I62</f>
        <v>0,00%</v>
      </c>
      <c r="J28" s="204" t="str">
        <f>'10 ans et -'!H62</f>
        <v/>
      </c>
      <c r="K28" s="219" t="str">
        <f>'10 ans et -'!J96</f>
        <v/>
      </c>
      <c r="L28" s="201" t="str">
        <f>'10 ans et -'!I96</f>
        <v>0,00%</v>
      </c>
      <c r="M28" s="204" t="str">
        <f>'10 ans et -'!H96</f>
        <v/>
      </c>
      <c r="N28" s="219" t="str">
        <f>'10 ans et -'!E131</f>
        <v/>
      </c>
      <c r="O28" s="201" t="str">
        <f>'10 ans et -'!F131</f>
        <v>0,00%</v>
      </c>
      <c r="P28" s="191" t="str">
        <f>'10 ans et -'!D131</f>
        <v/>
      </c>
      <c r="Q28" s="190" t="str">
        <f>'10 ans et -'!E166</f>
        <v/>
      </c>
      <c r="R28" s="201" t="str">
        <f>'10 ans et -'!F166</f>
        <v>0,00%</v>
      </c>
      <c r="S28" s="191" t="str">
        <f>'10 ans et -'!D166</f>
        <v/>
      </c>
      <c r="T28" s="190" t="str">
        <f>'10 ans et -'!E201</f>
        <v/>
      </c>
      <c r="U28" s="201" t="str">
        <f>'10 ans et -'!F201</f>
        <v>0,00%</v>
      </c>
      <c r="V28" s="191" t="str">
        <f>'10 ans et -'!D201</f>
        <v/>
      </c>
    </row>
    <row r="29" spans="1:22" ht="15.75" hidden="1" customHeight="1" x14ac:dyDescent="0.25">
      <c r="A29" s="171" t="e">
        <f>'Ordre de passage'!#REF!</f>
        <v>#REF!</v>
      </c>
      <c r="B29" s="187" t="e">
        <f>'Ordre de passage'!#REF!</f>
        <v>#REF!</v>
      </c>
      <c r="C29" s="211">
        <f t="shared" si="1"/>
        <v>10</v>
      </c>
      <c r="D29" s="208">
        <f t="shared" si="0"/>
        <v>0</v>
      </c>
      <c r="E29" s="250" t="str">
        <f>'10 ans et -'!J29</f>
        <v/>
      </c>
      <c r="F29" s="201" t="str">
        <f>'10 ans et -'!I29</f>
        <v>0,00%</v>
      </c>
      <c r="G29" s="204" t="str">
        <f>'10 ans et -'!H29</f>
        <v/>
      </c>
      <c r="H29" s="219" t="str">
        <f>'10 ans et -'!J63</f>
        <v/>
      </c>
      <c r="I29" s="201" t="str">
        <f>'10 ans et -'!I63</f>
        <v>0,00%</v>
      </c>
      <c r="J29" s="204" t="str">
        <f>'10 ans et -'!H63</f>
        <v/>
      </c>
      <c r="K29" s="219" t="str">
        <f>'10 ans et -'!J97</f>
        <v/>
      </c>
      <c r="L29" s="201" t="str">
        <f>'10 ans et -'!I97</f>
        <v>0,00%</v>
      </c>
      <c r="M29" s="204" t="str">
        <f>'10 ans et -'!H97</f>
        <v/>
      </c>
      <c r="N29" s="219" t="str">
        <f>'10 ans et -'!E132</f>
        <v/>
      </c>
      <c r="O29" s="201" t="str">
        <f>'10 ans et -'!F132</f>
        <v>0,00%</v>
      </c>
      <c r="P29" s="191" t="str">
        <f>'10 ans et -'!D132</f>
        <v/>
      </c>
      <c r="Q29" s="190" t="str">
        <f>'10 ans et -'!E167</f>
        <v/>
      </c>
      <c r="R29" s="201" t="str">
        <f>'10 ans et -'!F167</f>
        <v>0,00%</v>
      </c>
      <c r="S29" s="191" t="str">
        <f>'10 ans et -'!D167</f>
        <v/>
      </c>
      <c r="T29" s="190" t="str">
        <f>'10 ans et -'!E202</f>
        <v/>
      </c>
      <c r="U29" s="201" t="str">
        <f>'10 ans et -'!F202</f>
        <v>0,00%</v>
      </c>
      <c r="V29" s="191" t="str">
        <f>'10 ans et -'!D202</f>
        <v/>
      </c>
    </row>
    <row r="30" spans="1:22" ht="15.75" hidden="1" customHeight="1" x14ac:dyDescent="0.25">
      <c r="A30" s="171" t="e">
        <f>'Ordre de passage'!#REF!</f>
        <v>#REF!</v>
      </c>
      <c r="B30" s="187" t="e">
        <f>'Ordre de passage'!#REF!</f>
        <v>#REF!</v>
      </c>
      <c r="C30" s="211">
        <f t="shared" si="1"/>
        <v>10</v>
      </c>
      <c r="D30" s="208">
        <f t="shared" si="0"/>
        <v>0</v>
      </c>
      <c r="E30" s="250" t="str">
        <f>'10 ans et -'!J30</f>
        <v/>
      </c>
      <c r="F30" s="201" t="str">
        <f>'10 ans et -'!I30</f>
        <v>0,00%</v>
      </c>
      <c r="G30" s="204" t="str">
        <f>'10 ans et -'!H30</f>
        <v/>
      </c>
      <c r="H30" s="219" t="str">
        <f>'10 ans et -'!J64</f>
        <v/>
      </c>
      <c r="I30" s="201" t="str">
        <f>'10 ans et -'!I64</f>
        <v>0,00%</v>
      </c>
      <c r="J30" s="204" t="str">
        <f>'10 ans et -'!H64</f>
        <v/>
      </c>
      <c r="K30" s="219" t="str">
        <f>'10 ans et -'!J98</f>
        <v/>
      </c>
      <c r="L30" s="201" t="str">
        <f>'10 ans et -'!I98</f>
        <v>0,00%</v>
      </c>
      <c r="M30" s="204" t="str">
        <f>'10 ans et -'!H98</f>
        <v/>
      </c>
      <c r="N30" s="219" t="str">
        <f>'10 ans et -'!E133</f>
        <v/>
      </c>
      <c r="O30" s="201" t="str">
        <f>'10 ans et -'!F133</f>
        <v>0,00%</v>
      </c>
      <c r="P30" s="191" t="str">
        <f>'10 ans et -'!D133</f>
        <v/>
      </c>
      <c r="Q30" s="190" t="str">
        <f>'10 ans et -'!E168</f>
        <v/>
      </c>
      <c r="R30" s="201" t="str">
        <f>'10 ans et -'!F168</f>
        <v>0,00%</v>
      </c>
      <c r="S30" s="191" t="str">
        <f>'10 ans et -'!D168</f>
        <v/>
      </c>
      <c r="T30" s="190" t="str">
        <f>'10 ans et -'!E203</f>
        <v/>
      </c>
      <c r="U30" s="201" t="str">
        <f>'10 ans et -'!F203</f>
        <v>0,00%</v>
      </c>
      <c r="V30" s="191" t="str">
        <f>'10 ans et -'!D203</f>
        <v/>
      </c>
    </row>
    <row r="31" spans="1:22" ht="15.75" hidden="1" customHeight="1" x14ac:dyDescent="0.25">
      <c r="A31" s="171" t="e">
        <f>'Ordre de passage'!#REF!</f>
        <v>#REF!</v>
      </c>
      <c r="B31" s="187" t="e">
        <f>'Ordre de passage'!#REF!</f>
        <v>#REF!</v>
      </c>
      <c r="C31" s="211">
        <f t="shared" si="1"/>
        <v>10</v>
      </c>
      <c r="D31" s="208">
        <f t="shared" si="0"/>
        <v>0</v>
      </c>
      <c r="E31" s="250" t="str">
        <f>'10 ans et -'!J31</f>
        <v/>
      </c>
      <c r="F31" s="201" t="str">
        <f>'10 ans et -'!I31</f>
        <v>0,00%</v>
      </c>
      <c r="G31" s="204" t="str">
        <f>'10 ans et -'!H31</f>
        <v/>
      </c>
      <c r="H31" s="219" t="str">
        <f>'10 ans et -'!J65</f>
        <v/>
      </c>
      <c r="I31" s="201" t="str">
        <f>'10 ans et -'!I65</f>
        <v>0,00%</v>
      </c>
      <c r="J31" s="204" t="str">
        <f>'10 ans et -'!H65</f>
        <v/>
      </c>
      <c r="K31" s="219" t="str">
        <f>'10 ans et -'!J99</f>
        <v/>
      </c>
      <c r="L31" s="201" t="str">
        <f>'10 ans et -'!I99</f>
        <v>0,00%</v>
      </c>
      <c r="M31" s="204" t="str">
        <f>'10 ans et -'!H99</f>
        <v/>
      </c>
      <c r="N31" s="219" t="str">
        <f>'10 ans et -'!E134</f>
        <v/>
      </c>
      <c r="O31" s="201" t="str">
        <f>'10 ans et -'!F134</f>
        <v>0,00%</v>
      </c>
      <c r="P31" s="191" t="str">
        <f>'10 ans et -'!D134</f>
        <v/>
      </c>
      <c r="Q31" s="190" t="str">
        <f>'10 ans et -'!E169</f>
        <v/>
      </c>
      <c r="R31" s="201" t="str">
        <f>'10 ans et -'!F169</f>
        <v>0,00%</v>
      </c>
      <c r="S31" s="191" t="str">
        <f>'10 ans et -'!D169</f>
        <v/>
      </c>
      <c r="T31" s="190" t="str">
        <f>'10 ans et -'!E204</f>
        <v/>
      </c>
      <c r="U31" s="201" t="str">
        <f>'10 ans et -'!F204</f>
        <v>0,00%</v>
      </c>
      <c r="V31" s="191" t="str">
        <f>'10 ans et -'!D204</f>
        <v/>
      </c>
    </row>
    <row r="32" spans="1:22" ht="15.75" hidden="1" customHeight="1" x14ac:dyDescent="0.25">
      <c r="A32" s="171" t="e">
        <f>'Ordre de passage'!#REF!</f>
        <v>#REF!</v>
      </c>
      <c r="B32" s="187" t="e">
        <f>'Ordre de passage'!#REF!</f>
        <v>#REF!</v>
      </c>
      <c r="C32" s="211">
        <f t="shared" si="1"/>
        <v>10</v>
      </c>
      <c r="D32" s="208">
        <f t="shared" si="0"/>
        <v>0</v>
      </c>
      <c r="E32" s="250" t="str">
        <f>'10 ans et -'!J32</f>
        <v/>
      </c>
      <c r="F32" s="201" t="str">
        <f>'10 ans et -'!I32</f>
        <v>0,00%</v>
      </c>
      <c r="G32" s="204" t="str">
        <f>'10 ans et -'!H32</f>
        <v/>
      </c>
      <c r="H32" s="219" t="str">
        <f>'10 ans et -'!J66</f>
        <v/>
      </c>
      <c r="I32" s="201" t="str">
        <f>'10 ans et -'!I66</f>
        <v>0,00%</v>
      </c>
      <c r="J32" s="204" t="str">
        <f>'10 ans et -'!H66</f>
        <v/>
      </c>
      <c r="K32" s="219" t="str">
        <f>'10 ans et -'!J100</f>
        <v/>
      </c>
      <c r="L32" s="201" t="str">
        <f>'10 ans et -'!I100</f>
        <v>0,00%</v>
      </c>
      <c r="M32" s="204" t="str">
        <f>'10 ans et -'!H100</f>
        <v/>
      </c>
      <c r="N32" s="219" t="str">
        <f>'10 ans et -'!E135</f>
        <v/>
      </c>
      <c r="O32" s="201" t="str">
        <f>'10 ans et -'!F135</f>
        <v>0,00%</v>
      </c>
      <c r="P32" s="191" t="str">
        <f>'10 ans et -'!D135</f>
        <v/>
      </c>
      <c r="Q32" s="190" t="str">
        <f>'10 ans et -'!E170</f>
        <v/>
      </c>
      <c r="R32" s="201" t="str">
        <f>'10 ans et -'!F170</f>
        <v>0,00%</v>
      </c>
      <c r="S32" s="191" t="str">
        <f>'10 ans et -'!D170</f>
        <v/>
      </c>
      <c r="T32" s="190" t="str">
        <f>'10 ans et -'!E205</f>
        <v/>
      </c>
      <c r="U32" s="201" t="str">
        <f>'10 ans et -'!F205</f>
        <v>0,00%</v>
      </c>
      <c r="V32" s="191" t="str">
        <f>'10 ans et -'!D205</f>
        <v/>
      </c>
    </row>
    <row r="33" spans="1:22" ht="15.75" hidden="1" customHeight="1" x14ac:dyDescent="0.25">
      <c r="A33" s="171" t="e">
        <f>'Ordre de passage'!#REF!</f>
        <v>#REF!</v>
      </c>
      <c r="B33" s="187" t="e">
        <f>'Ordre de passage'!#REF!</f>
        <v>#REF!</v>
      </c>
      <c r="C33" s="211">
        <f t="shared" si="1"/>
        <v>10</v>
      </c>
      <c r="D33" s="208">
        <f t="shared" si="0"/>
        <v>0</v>
      </c>
      <c r="E33" s="250" t="str">
        <f>'10 ans et -'!J33</f>
        <v/>
      </c>
      <c r="F33" s="201" t="str">
        <f>'10 ans et -'!I33</f>
        <v>0,00%</v>
      </c>
      <c r="G33" s="204" t="str">
        <f>'10 ans et -'!H33</f>
        <v/>
      </c>
      <c r="H33" s="219" t="str">
        <f>'10 ans et -'!J67</f>
        <v/>
      </c>
      <c r="I33" s="201" t="str">
        <f>'10 ans et -'!I67</f>
        <v>0,00%</v>
      </c>
      <c r="J33" s="204" t="str">
        <f>'10 ans et -'!H67</f>
        <v/>
      </c>
      <c r="K33" s="219" t="str">
        <f>'10 ans et -'!J101</f>
        <v/>
      </c>
      <c r="L33" s="201" t="str">
        <f>'10 ans et -'!I101</f>
        <v>0,00%</v>
      </c>
      <c r="M33" s="204" t="str">
        <f>'10 ans et -'!H101</f>
        <v/>
      </c>
      <c r="N33" s="219" t="str">
        <f>'10 ans et -'!E136</f>
        <v/>
      </c>
      <c r="O33" s="201" t="str">
        <f>'10 ans et -'!F136</f>
        <v>0,00%</v>
      </c>
      <c r="P33" s="191" t="str">
        <f>'10 ans et -'!D136</f>
        <v/>
      </c>
      <c r="Q33" s="190" t="str">
        <f>'10 ans et -'!E171</f>
        <v/>
      </c>
      <c r="R33" s="201" t="str">
        <f>'10 ans et -'!F171</f>
        <v>0,00%</v>
      </c>
      <c r="S33" s="191" t="str">
        <f>'10 ans et -'!D171</f>
        <v/>
      </c>
      <c r="T33" s="190" t="str">
        <f>'10 ans et -'!E206</f>
        <v/>
      </c>
      <c r="U33" s="201" t="str">
        <f>'10 ans et -'!F206</f>
        <v>0,00%</v>
      </c>
      <c r="V33" s="191" t="str">
        <f>'10 ans et -'!D206</f>
        <v/>
      </c>
    </row>
    <row r="34" spans="1:22" ht="15.75" hidden="1" customHeight="1" thickBot="1" x14ac:dyDescent="0.3">
      <c r="A34" s="172" t="e">
        <f>'Ordre de passage'!#REF!</f>
        <v>#REF!</v>
      </c>
      <c r="B34" s="188" t="e">
        <f>'Ordre de passage'!#REF!</f>
        <v>#REF!</v>
      </c>
      <c r="C34" s="212">
        <f t="shared" si="1"/>
        <v>10</v>
      </c>
      <c r="D34" s="209">
        <f t="shared" si="0"/>
        <v>0</v>
      </c>
      <c r="E34" s="251" t="str">
        <f>'10 ans et -'!J34</f>
        <v/>
      </c>
      <c r="F34" s="202" t="str">
        <f>'10 ans et -'!I34</f>
        <v>0,00%</v>
      </c>
      <c r="G34" s="205" t="str">
        <f>'10 ans et -'!H34</f>
        <v/>
      </c>
      <c r="H34" s="220" t="str">
        <f>'10 ans et -'!J68</f>
        <v/>
      </c>
      <c r="I34" s="202" t="str">
        <f>'10 ans et -'!I68</f>
        <v>0,00%</v>
      </c>
      <c r="J34" s="205" t="str">
        <f>'10 ans et -'!H68</f>
        <v/>
      </c>
      <c r="K34" s="220" t="str">
        <f>'10 ans et -'!J102</f>
        <v/>
      </c>
      <c r="L34" s="202" t="str">
        <f>'10 ans et -'!I102</f>
        <v>0,00%</v>
      </c>
      <c r="M34" s="205" t="str">
        <f>'10 ans et -'!H102</f>
        <v/>
      </c>
      <c r="N34" s="220" t="str">
        <f>'10 ans et -'!E137</f>
        <v/>
      </c>
      <c r="O34" s="202" t="str">
        <f>'10 ans et -'!F137</f>
        <v>0,00%</v>
      </c>
      <c r="P34" s="203" t="str">
        <f>'10 ans et -'!D137</f>
        <v/>
      </c>
      <c r="Q34" s="185" t="str">
        <f>'10 ans et -'!E172</f>
        <v/>
      </c>
      <c r="R34" s="202" t="str">
        <f>'10 ans et -'!F172</f>
        <v>0,00%</v>
      </c>
      <c r="S34" s="203" t="str">
        <f>'10 ans et -'!D172</f>
        <v/>
      </c>
      <c r="T34" s="185" t="str">
        <f>'10 ans et -'!E207</f>
        <v/>
      </c>
      <c r="U34" s="202" t="str">
        <f>'10 ans et -'!F207</f>
        <v>0,00%</v>
      </c>
      <c r="V34" s="203" t="str">
        <f>'10 ans et -'!D207</f>
        <v/>
      </c>
    </row>
    <row r="35" spans="1:22" ht="13.5" thickBot="1" x14ac:dyDescent="0.25">
      <c r="O35" s="68"/>
      <c r="P35" s="206"/>
      <c r="Q35" s="4"/>
    </row>
    <row r="36" spans="1:22" s="221" customFormat="1" ht="26.1" customHeight="1" thickBot="1" x14ac:dyDescent="0.25">
      <c r="A36" s="558" t="s">
        <v>129</v>
      </c>
      <c r="B36" s="559"/>
      <c r="C36" s="559"/>
      <c r="D36" s="559"/>
      <c r="E36" s="559"/>
      <c r="F36" s="559"/>
      <c r="G36" s="559"/>
      <c r="H36" s="559"/>
      <c r="I36" s="559"/>
      <c r="J36" s="559"/>
      <c r="K36" s="559"/>
      <c r="L36" s="559"/>
      <c r="M36" s="559"/>
      <c r="N36" s="559"/>
      <c r="O36" s="559"/>
      <c r="P36" s="559"/>
      <c r="Q36" s="559"/>
      <c r="R36" s="559"/>
      <c r="S36" s="559"/>
      <c r="T36" s="559"/>
      <c r="U36" s="559"/>
      <c r="V36" s="560"/>
    </row>
    <row r="37" spans="1:22" ht="36" customHeight="1" thickBot="1" x14ac:dyDescent="0.25">
      <c r="A37" s="556" t="s">
        <v>18</v>
      </c>
      <c r="B37" s="567" t="s">
        <v>22</v>
      </c>
      <c r="C37" s="556" t="s">
        <v>2</v>
      </c>
      <c r="D37" s="5" t="s">
        <v>0</v>
      </c>
      <c r="E37" s="561" t="s">
        <v>8</v>
      </c>
      <c r="F37" s="562"/>
      <c r="G37" s="563"/>
      <c r="H37" s="562" t="s">
        <v>9</v>
      </c>
      <c r="I37" s="562"/>
      <c r="J37" s="563"/>
      <c r="K37" s="561" t="s">
        <v>33</v>
      </c>
      <c r="L37" s="562"/>
      <c r="M37" s="563"/>
      <c r="N37" s="561" t="s">
        <v>4</v>
      </c>
      <c r="O37" s="562"/>
      <c r="P37" s="563"/>
      <c r="Q37" s="564" t="s">
        <v>34</v>
      </c>
      <c r="R37" s="565"/>
      <c r="S37" s="566"/>
      <c r="T37" s="564" t="s">
        <v>7</v>
      </c>
      <c r="U37" s="565"/>
      <c r="V37" s="566"/>
    </row>
    <row r="38" spans="1:22" ht="36" customHeight="1" thickBot="1" x14ac:dyDescent="0.25">
      <c r="A38" s="557"/>
      <c r="B38" s="568"/>
      <c r="C38" s="557"/>
      <c r="D38" s="9">
        <f>U38+R38++O38+F38+L38+I38</f>
        <v>1</v>
      </c>
      <c r="E38" s="217" t="s">
        <v>16</v>
      </c>
      <c r="F38" s="189">
        <v>0.05</v>
      </c>
      <c r="G38" s="192" t="s">
        <v>5</v>
      </c>
      <c r="H38" s="217" t="s">
        <v>16</v>
      </c>
      <c r="I38" s="198">
        <v>0.05</v>
      </c>
      <c r="J38" s="8" t="s">
        <v>5</v>
      </c>
      <c r="K38" s="217" t="s">
        <v>16</v>
      </c>
      <c r="L38" s="193">
        <v>0.05</v>
      </c>
      <c r="M38" s="196" t="s">
        <v>5</v>
      </c>
      <c r="N38" s="217" t="s">
        <v>16</v>
      </c>
      <c r="O38" s="9">
        <v>0.2</v>
      </c>
      <c r="P38" s="7" t="s">
        <v>5</v>
      </c>
      <c r="Q38" s="217" t="s">
        <v>16</v>
      </c>
      <c r="R38" s="197">
        <v>0.3</v>
      </c>
      <c r="S38" s="192" t="s">
        <v>5</v>
      </c>
      <c r="T38" s="217" t="s">
        <v>16</v>
      </c>
      <c r="U38" s="9">
        <v>0.35</v>
      </c>
      <c r="V38" s="10" t="s">
        <v>5</v>
      </c>
    </row>
    <row r="39" spans="1:22" ht="15.75" customHeight="1" x14ac:dyDescent="0.25">
      <c r="A39" s="170" t="str">
        <f>'Ordre de passage'!D4</f>
        <v>Dam'eauclès</v>
      </c>
      <c r="B39" s="186" t="str">
        <f>'Ordre de passage'!E4</f>
        <v>Olivier Legault</v>
      </c>
      <c r="C39" s="210">
        <f>IF(D39="","",RANK(D39,$D$39:$D$67))</f>
        <v>11</v>
      </c>
      <c r="D39" s="213">
        <f>SUM(F39+I39+L39+O39+R39+U39)</f>
        <v>0.28499999999999998</v>
      </c>
      <c r="E39" s="249" t="str">
        <f>'11-12 ans'!J5</f>
        <v>0</v>
      </c>
      <c r="F39" s="200" t="str">
        <f>'11-12 ans'!I5</f>
        <v>0,00%</v>
      </c>
      <c r="G39" s="199" t="str">
        <f>'11-12 ans'!H5</f>
        <v>DNF</v>
      </c>
      <c r="H39" s="218">
        <f>'11-12 ans'!J39</f>
        <v>6</v>
      </c>
      <c r="I39" s="200">
        <f>'11-12 ans'!I39</f>
        <v>1.4999999999999999E-2</v>
      </c>
      <c r="J39" s="199">
        <f>'11-12 ans'!H39</f>
        <v>11</v>
      </c>
      <c r="K39" s="218">
        <f>'11-12 ans'!J73</f>
        <v>6</v>
      </c>
      <c r="L39" s="200">
        <f>'11-12 ans'!I73</f>
        <v>1.4999999999999999E-2</v>
      </c>
      <c r="M39" s="199">
        <f>'11-12 ans'!H73</f>
        <v>11</v>
      </c>
      <c r="N39" s="218">
        <f>'11-12 ans'!E108</f>
        <v>6</v>
      </c>
      <c r="O39" s="200">
        <f>'11-12 ans'!F108</f>
        <v>0.06</v>
      </c>
      <c r="P39" s="195">
        <f>'11-12 ans'!D108</f>
        <v>11</v>
      </c>
      <c r="Q39" s="194">
        <f>'11-12 ans'!E143</f>
        <v>6</v>
      </c>
      <c r="R39" s="245">
        <f>'11-12 ans'!F143</f>
        <v>0.09</v>
      </c>
      <c r="S39" s="195">
        <f>'11-12 ans'!D143</f>
        <v>11</v>
      </c>
      <c r="T39" s="194">
        <f>'11-12 ans'!E178</f>
        <v>6</v>
      </c>
      <c r="U39" s="200">
        <f>'11-12 ans'!F178</f>
        <v>0.105</v>
      </c>
      <c r="V39" s="195">
        <f>'11-12 ans'!D178</f>
        <v>11</v>
      </c>
    </row>
    <row r="40" spans="1:22" ht="15.75" customHeight="1" x14ac:dyDescent="0.25">
      <c r="A40" s="171" t="str">
        <f>'Ordre de passage'!D5</f>
        <v>30Deux</v>
      </c>
      <c r="B40" s="187" t="str">
        <f>'Ordre de passage'!E5</f>
        <v>Annie-Pier Bell</v>
      </c>
      <c r="C40" s="211">
        <f t="shared" ref="C40:C68" si="2">IF(D40="","",RANK(D40,$D$39:$D$67))</f>
        <v>2</v>
      </c>
      <c r="D40" s="214">
        <f t="shared" ref="D40:D68" si="3">SUM(F40+I40+L40+O40+R40+U40)</f>
        <v>0.82250000000000001</v>
      </c>
      <c r="E40" s="250">
        <f>'11-12 ans'!J6</f>
        <v>11</v>
      </c>
      <c r="F40" s="201">
        <f>'11-12 ans'!I6</f>
        <v>2.7500000000000004E-2</v>
      </c>
      <c r="G40" s="204">
        <f>'11-12 ans'!H6</f>
        <v>7</v>
      </c>
      <c r="H40" s="219">
        <f>'11-12 ans'!J40</f>
        <v>16</v>
      </c>
      <c r="I40" s="201">
        <f>'11-12 ans'!I40</f>
        <v>4.0000000000000008E-2</v>
      </c>
      <c r="J40" s="204">
        <f>'11-12 ans'!H40</f>
        <v>3</v>
      </c>
      <c r="K40" s="219">
        <f>'11-12 ans'!J74</f>
        <v>20</v>
      </c>
      <c r="L40" s="201">
        <f>'11-12 ans'!I74</f>
        <v>0.05</v>
      </c>
      <c r="M40" s="204">
        <f>'11-12 ans'!H74</f>
        <v>1</v>
      </c>
      <c r="N40" s="219">
        <f>'11-12 ans'!E109</f>
        <v>16</v>
      </c>
      <c r="O40" s="201">
        <f>'11-12 ans'!F109</f>
        <v>0.16000000000000003</v>
      </c>
      <c r="P40" s="191">
        <f>'11-12 ans'!D109</f>
        <v>3</v>
      </c>
      <c r="Q40" s="190">
        <f>'11-12 ans'!E144</f>
        <v>13</v>
      </c>
      <c r="R40" s="254">
        <f>'11-12 ans'!F144</f>
        <v>0.19500000000000001</v>
      </c>
      <c r="S40" s="191">
        <f>'11-12 ans'!D144</f>
        <v>5</v>
      </c>
      <c r="T40" s="190">
        <f>'11-12 ans'!E179</f>
        <v>20</v>
      </c>
      <c r="U40" s="201">
        <f>'11-12 ans'!F179</f>
        <v>0.35</v>
      </c>
      <c r="V40" s="191">
        <f>'11-12 ans'!D179</f>
        <v>1</v>
      </c>
    </row>
    <row r="41" spans="1:22" ht="15.75" customHeight="1" x14ac:dyDescent="0.25">
      <c r="A41" s="171" t="str">
        <f>'Ordre de passage'!D6</f>
        <v>Narval</v>
      </c>
      <c r="B41" s="187" t="str">
        <f>'Ordre de passage'!E6</f>
        <v>Gabrielle Potvin</v>
      </c>
      <c r="C41" s="211">
        <f t="shared" si="2"/>
        <v>5</v>
      </c>
      <c r="D41" s="214">
        <f t="shared" si="3"/>
        <v>0.63250000000000006</v>
      </c>
      <c r="E41" s="250">
        <f>'11-12 ans'!J7</f>
        <v>14</v>
      </c>
      <c r="F41" s="201">
        <f>'11-12 ans'!I7</f>
        <v>3.4999999999999996E-2</v>
      </c>
      <c r="G41" s="204">
        <f>'11-12 ans'!H7</f>
        <v>4</v>
      </c>
      <c r="H41" s="219">
        <f>'11-12 ans'!J41</f>
        <v>14</v>
      </c>
      <c r="I41" s="201">
        <f>'11-12 ans'!I41</f>
        <v>3.4999999999999996E-2</v>
      </c>
      <c r="J41" s="204">
        <f>'11-12 ans'!H41</f>
        <v>4</v>
      </c>
      <c r="K41" s="219">
        <f>'11-12 ans'!J75</f>
        <v>12</v>
      </c>
      <c r="L41" s="201">
        <f>'11-12 ans'!I75</f>
        <v>0.03</v>
      </c>
      <c r="M41" s="204">
        <f>'11-12 ans'!H75</f>
        <v>6</v>
      </c>
      <c r="N41" s="219">
        <f>'11-12 ans'!E110</f>
        <v>7</v>
      </c>
      <c r="O41" s="201">
        <f>'11-12 ans'!F110</f>
        <v>6.9999999999999993E-2</v>
      </c>
      <c r="P41" s="191">
        <f>'11-12 ans'!D110</f>
        <v>10</v>
      </c>
      <c r="Q41" s="190">
        <f>'11-12 ans'!E145</f>
        <v>18</v>
      </c>
      <c r="R41" s="254">
        <f>'11-12 ans'!F145</f>
        <v>0.27</v>
      </c>
      <c r="S41" s="191">
        <f>'11-12 ans'!D145</f>
        <v>2</v>
      </c>
      <c r="T41" s="190">
        <f>'11-12 ans'!E180</f>
        <v>11</v>
      </c>
      <c r="U41" s="201">
        <f>'11-12 ans'!F180</f>
        <v>0.1925</v>
      </c>
      <c r="V41" s="191">
        <f>'11-12 ans'!D180</f>
        <v>7</v>
      </c>
    </row>
    <row r="42" spans="1:22" ht="15.75" customHeight="1" x14ac:dyDescent="0.25">
      <c r="A42" s="171" t="str">
        <f>'Ordre de passage'!D7</f>
        <v>CAEM</v>
      </c>
      <c r="B42" s="187" t="str">
        <f>'Ordre de passage'!E7</f>
        <v>Emmy Mastrovito</v>
      </c>
      <c r="C42" s="211">
        <f t="shared" si="2"/>
        <v>7</v>
      </c>
      <c r="D42" s="214">
        <f t="shared" si="3"/>
        <v>0.5575</v>
      </c>
      <c r="E42" s="250" t="str">
        <f>'11-12 ans'!J8</f>
        <v>0</v>
      </c>
      <c r="F42" s="201" t="str">
        <f>'11-12 ans'!I8</f>
        <v>0,00%</v>
      </c>
      <c r="G42" s="204" t="str">
        <f>'11-12 ans'!H8</f>
        <v>DNF</v>
      </c>
      <c r="H42" s="219">
        <f>'11-12 ans'!J42</f>
        <v>20</v>
      </c>
      <c r="I42" s="201">
        <f>'11-12 ans'!I42</f>
        <v>0.05</v>
      </c>
      <c r="J42" s="204">
        <f>'11-12 ans'!H42</f>
        <v>1</v>
      </c>
      <c r="K42" s="219">
        <f>'11-12 ans'!J76</f>
        <v>13</v>
      </c>
      <c r="L42" s="201">
        <f>'11-12 ans'!I76</f>
        <v>3.2500000000000001E-2</v>
      </c>
      <c r="M42" s="204">
        <f>'11-12 ans'!H76</f>
        <v>5</v>
      </c>
      <c r="N42" s="219">
        <f>'11-12 ans'!E111</f>
        <v>11</v>
      </c>
      <c r="O42" s="201">
        <f>'11-12 ans'!F111</f>
        <v>0.11000000000000001</v>
      </c>
      <c r="P42" s="191">
        <f>'11-12 ans'!D111</f>
        <v>7</v>
      </c>
      <c r="Q42" s="190">
        <f>'11-12 ans'!E146</f>
        <v>8</v>
      </c>
      <c r="R42" s="254">
        <f>'11-12 ans'!F146</f>
        <v>0.12</v>
      </c>
      <c r="S42" s="191">
        <f>'11-12 ans'!D146</f>
        <v>9</v>
      </c>
      <c r="T42" s="190">
        <f>'11-12 ans'!E181</f>
        <v>14</v>
      </c>
      <c r="U42" s="201">
        <f>'11-12 ans'!F181</f>
        <v>0.24499999999999997</v>
      </c>
      <c r="V42" s="191">
        <f>'11-12 ans'!D181</f>
        <v>4</v>
      </c>
    </row>
    <row r="43" spans="1:22" ht="15.75" customHeight="1" x14ac:dyDescent="0.25">
      <c r="A43" s="171" t="str">
        <f>'Ordre de passage'!D8</f>
        <v>CSRN</v>
      </c>
      <c r="B43" s="187" t="str">
        <f>'Ordre de passage'!E8</f>
        <v>Zoé Martin</v>
      </c>
      <c r="C43" s="211">
        <f t="shared" si="2"/>
        <v>4</v>
      </c>
      <c r="D43" s="214">
        <f t="shared" si="3"/>
        <v>0.70749999999999991</v>
      </c>
      <c r="E43" s="250" t="str">
        <f>'11-12 ans'!J9</f>
        <v>0</v>
      </c>
      <c r="F43" s="201" t="str">
        <f>'11-12 ans'!I9</f>
        <v>0,00%</v>
      </c>
      <c r="G43" s="204" t="str">
        <f>'11-12 ans'!H9</f>
        <v>DNF</v>
      </c>
      <c r="H43" s="219">
        <f>'11-12 ans'!J43</f>
        <v>7</v>
      </c>
      <c r="I43" s="201">
        <f>'11-12 ans'!I43</f>
        <v>1.7499999999999998E-2</v>
      </c>
      <c r="J43" s="204">
        <f>'11-12 ans'!H43</f>
        <v>10</v>
      </c>
      <c r="K43" s="219">
        <f>'11-12 ans'!J77</f>
        <v>10</v>
      </c>
      <c r="L43" s="201">
        <f>'11-12 ans'!I77</f>
        <v>2.5000000000000001E-2</v>
      </c>
      <c r="M43" s="204">
        <f>'11-12 ans'!H77</f>
        <v>8</v>
      </c>
      <c r="N43" s="219">
        <f>'11-12 ans'!E112</f>
        <v>12</v>
      </c>
      <c r="O43" s="201">
        <f>'11-12 ans'!F112</f>
        <v>0.12</v>
      </c>
      <c r="P43" s="191">
        <f>'11-12 ans'!D112</f>
        <v>6</v>
      </c>
      <c r="Q43" s="190">
        <f>'11-12 ans'!E147</f>
        <v>20</v>
      </c>
      <c r="R43" s="254">
        <f>'11-12 ans'!F147</f>
        <v>0.3</v>
      </c>
      <c r="S43" s="191">
        <f>'11-12 ans'!D147</f>
        <v>1</v>
      </c>
      <c r="T43" s="190">
        <f>'11-12 ans'!E182</f>
        <v>14</v>
      </c>
      <c r="U43" s="201">
        <f>'11-12 ans'!F182</f>
        <v>0.24499999999999997</v>
      </c>
      <c r="V43" s="191">
        <f>'11-12 ans'!D182</f>
        <v>4</v>
      </c>
    </row>
    <row r="44" spans="1:22" ht="15.75" customHeight="1" x14ac:dyDescent="0.25">
      <c r="A44" s="171" t="str">
        <f>'Ordre de passage'!D9</f>
        <v>CSRN</v>
      </c>
      <c r="B44" s="187" t="str">
        <f>'Ordre de passage'!E9</f>
        <v>Justin Gauthier</v>
      </c>
      <c r="C44" s="211">
        <f t="shared" si="2"/>
        <v>3</v>
      </c>
      <c r="D44" s="214">
        <f t="shared" si="3"/>
        <v>0.79499999999999993</v>
      </c>
      <c r="E44" s="250">
        <f>'11-12 ans'!J10</f>
        <v>18</v>
      </c>
      <c r="F44" s="201">
        <f>'11-12 ans'!I10</f>
        <v>4.5000000000000005E-2</v>
      </c>
      <c r="G44" s="204">
        <f>'11-12 ans'!H10</f>
        <v>2</v>
      </c>
      <c r="H44" s="219">
        <f>'11-12 ans'!J44</f>
        <v>18</v>
      </c>
      <c r="I44" s="201">
        <f>'11-12 ans'!I44</f>
        <v>4.5000000000000005E-2</v>
      </c>
      <c r="J44" s="204">
        <f>'11-12 ans'!H44</f>
        <v>2</v>
      </c>
      <c r="K44" s="219">
        <f>'11-12 ans'!J78</f>
        <v>18</v>
      </c>
      <c r="L44" s="201">
        <f>'11-12 ans'!I78</f>
        <v>4.5000000000000005E-2</v>
      </c>
      <c r="M44" s="204">
        <f>'11-12 ans'!H78</f>
        <v>2</v>
      </c>
      <c r="N44" s="219">
        <f>'11-12 ans'!E113</f>
        <v>20</v>
      </c>
      <c r="O44" s="201">
        <f>'11-12 ans'!F113</f>
        <v>0.2</v>
      </c>
      <c r="P44" s="191">
        <f>'11-12 ans'!D113</f>
        <v>1</v>
      </c>
      <c r="Q44" s="190">
        <f>'11-12 ans'!E148</f>
        <v>12</v>
      </c>
      <c r="R44" s="254">
        <f>'11-12 ans'!F148</f>
        <v>0.18</v>
      </c>
      <c r="S44" s="191">
        <f>'11-12 ans'!D148</f>
        <v>6</v>
      </c>
      <c r="T44" s="190">
        <f>'11-12 ans'!E183</f>
        <v>16</v>
      </c>
      <c r="U44" s="201">
        <f>'11-12 ans'!F183</f>
        <v>0.27999999999999997</v>
      </c>
      <c r="V44" s="191">
        <f>'11-12 ans'!D183</f>
        <v>3</v>
      </c>
    </row>
    <row r="45" spans="1:22" ht="15.75" customHeight="1" x14ac:dyDescent="0.25">
      <c r="A45" s="171" t="str">
        <f>'Ordre de passage'!D10</f>
        <v>CSRN</v>
      </c>
      <c r="B45" s="187" t="str">
        <f>'Ordre de passage'!E10</f>
        <v>Samya Chakir</v>
      </c>
      <c r="C45" s="211">
        <f t="shared" si="2"/>
        <v>1</v>
      </c>
      <c r="D45" s="214">
        <f t="shared" si="3"/>
        <v>0.82499999999999996</v>
      </c>
      <c r="E45" s="250">
        <f>'11-12 ans'!J11</f>
        <v>16</v>
      </c>
      <c r="F45" s="201">
        <f>'11-12 ans'!I11</f>
        <v>4.0000000000000008E-2</v>
      </c>
      <c r="G45" s="204">
        <f>'11-12 ans'!H11</f>
        <v>3</v>
      </c>
      <c r="H45" s="219">
        <f>'11-12 ans'!J45</f>
        <v>12</v>
      </c>
      <c r="I45" s="201">
        <f>'11-12 ans'!I45</f>
        <v>0.03</v>
      </c>
      <c r="J45" s="204">
        <f>'11-12 ans'!H45</f>
        <v>6</v>
      </c>
      <c r="K45" s="219">
        <f>'11-12 ans'!J79</f>
        <v>8</v>
      </c>
      <c r="L45" s="201">
        <f>'11-12 ans'!I79</f>
        <v>2.0000000000000004E-2</v>
      </c>
      <c r="M45" s="204">
        <f>'11-12 ans'!H79</f>
        <v>9</v>
      </c>
      <c r="N45" s="219">
        <f>'11-12 ans'!E114</f>
        <v>18</v>
      </c>
      <c r="O45" s="201">
        <f>'11-12 ans'!F114</f>
        <v>0.18000000000000002</v>
      </c>
      <c r="P45" s="191">
        <f>'11-12 ans'!D114</f>
        <v>2</v>
      </c>
      <c r="Q45" s="190">
        <f>'11-12 ans'!E149</f>
        <v>16</v>
      </c>
      <c r="R45" s="254">
        <f>'11-12 ans'!F149</f>
        <v>0.24</v>
      </c>
      <c r="S45" s="191">
        <f>'11-12 ans'!D149</f>
        <v>3</v>
      </c>
      <c r="T45" s="190">
        <f>'11-12 ans'!E184</f>
        <v>18</v>
      </c>
      <c r="U45" s="201">
        <f>'11-12 ans'!F184</f>
        <v>0.315</v>
      </c>
      <c r="V45" s="191">
        <f>'11-12 ans'!D184</f>
        <v>2</v>
      </c>
    </row>
    <row r="46" spans="1:22" ht="15.75" customHeight="1" x14ac:dyDescent="0.25">
      <c r="A46" s="171" t="str">
        <f>'Ordre de passage'!D11</f>
        <v>CSRN</v>
      </c>
      <c r="B46" s="187" t="str">
        <f>'Ordre de passage'!E11</f>
        <v>Gabrielle thibodeau</v>
      </c>
      <c r="C46" s="211">
        <f t="shared" si="2"/>
        <v>7</v>
      </c>
      <c r="D46" s="214">
        <f t="shared" si="3"/>
        <v>0.5575</v>
      </c>
      <c r="E46" s="250" t="str">
        <f>'11-12 ans'!J12</f>
        <v>0</v>
      </c>
      <c r="F46" s="201" t="str">
        <f>'11-12 ans'!I12</f>
        <v>0,00%</v>
      </c>
      <c r="G46" s="204" t="str">
        <f>'11-12 ans'!H12</f>
        <v>DNF</v>
      </c>
      <c r="H46" s="219">
        <f>'11-12 ans'!J46</f>
        <v>10</v>
      </c>
      <c r="I46" s="201">
        <f>'11-12 ans'!I46</f>
        <v>2.5000000000000001E-2</v>
      </c>
      <c r="J46" s="204">
        <f>'11-12 ans'!H46</f>
        <v>8</v>
      </c>
      <c r="K46" s="219">
        <f>'11-12 ans'!J80</f>
        <v>11</v>
      </c>
      <c r="L46" s="201">
        <f>'11-12 ans'!I80</f>
        <v>2.7500000000000004E-2</v>
      </c>
      <c r="M46" s="204">
        <f>'11-12 ans'!H80</f>
        <v>7</v>
      </c>
      <c r="N46" s="219">
        <f>'11-12 ans'!E115</f>
        <v>13</v>
      </c>
      <c r="O46" s="201">
        <f>'11-12 ans'!F115</f>
        <v>0.13</v>
      </c>
      <c r="P46" s="191">
        <f>'11-12 ans'!D115</f>
        <v>5</v>
      </c>
      <c r="Q46" s="190">
        <f>'11-12 ans'!E150</f>
        <v>11</v>
      </c>
      <c r="R46" s="254">
        <f>'11-12 ans'!F150</f>
        <v>0.16500000000000001</v>
      </c>
      <c r="S46" s="191">
        <f>'11-12 ans'!D150</f>
        <v>7</v>
      </c>
      <c r="T46" s="190">
        <f>'11-12 ans'!E185</f>
        <v>12</v>
      </c>
      <c r="U46" s="201">
        <f>'11-12 ans'!F185</f>
        <v>0.21</v>
      </c>
      <c r="V46" s="191">
        <f>'11-12 ans'!D185</f>
        <v>6</v>
      </c>
    </row>
    <row r="47" spans="1:22" ht="15.75" customHeight="1" x14ac:dyDescent="0.25">
      <c r="A47" s="171" t="str">
        <f>'Ordre de passage'!D12</f>
        <v>SSSL</v>
      </c>
      <c r="B47" s="187" t="str">
        <f>'Ordre de passage'!E12</f>
        <v>Etienne Roy</v>
      </c>
      <c r="C47" s="211">
        <f t="shared" si="2"/>
        <v>6</v>
      </c>
      <c r="D47" s="214">
        <f t="shared" si="3"/>
        <v>0.5675</v>
      </c>
      <c r="E47" s="250">
        <f>'11-12 ans'!J13</f>
        <v>20</v>
      </c>
      <c r="F47" s="201">
        <f>'11-12 ans'!I13</f>
        <v>0.05</v>
      </c>
      <c r="G47" s="204">
        <f>'11-12 ans'!H13</f>
        <v>1</v>
      </c>
      <c r="H47" s="219">
        <f>'11-12 ans'!J47</f>
        <v>13</v>
      </c>
      <c r="I47" s="201">
        <f>'11-12 ans'!I47</f>
        <v>3.2500000000000001E-2</v>
      </c>
      <c r="J47" s="204">
        <f>'11-12 ans'!H47</f>
        <v>5</v>
      </c>
      <c r="K47" s="219">
        <f>'11-12 ans'!J81</f>
        <v>14</v>
      </c>
      <c r="L47" s="201">
        <f>'11-12 ans'!I81</f>
        <v>3.4999999999999996E-2</v>
      </c>
      <c r="M47" s="204">
        <f>'11-12 ans'!H81</f>
        <v>4</v>
      </c>
      <c r="N47" s="219">
        <f>'11-12 ans'!E116</f>
        <v>10</v>
      </c>
      <c r="O47" s="201">
        <f>'11-12 ans'!F116</f>
        <v>0.1</v>
      </c>
      <c r="P47" s="191">
        <f>'11-12 ans'!D116</f>
        <v>8</v>
      </c>
      <c r="Q47" s="190">
        <f>'11-12 ans'!E151</f>
        <v>14</v>
      </c>
      <c r="R47" s="254">
        <f>'11-12 ans'!F151</f>
        <v>0.21</v>
      </c>
      <c r="S47" s="191">
        <f>'11-12 ans'!D151</f>
        <v>4</v>
      </c>
      <c r="T47" s="190">
        <f>'11-12 ans'!E186</f>
        <v>8</v>
      </c>
      <c r="U47" s="201">
        <f>'11-12 ans'!F186</f>
        <v>0.13999999999999999</v>
      </c>
      <c r="V47" s="191">
        <f>'11-12 ans'!D186</f>
        <v>9</v>
      </c>
    </row>
    <row r="48" spans="1:22" ht="15.75" customHeight="1" x14ac:dyDescent="0.25">
      <c r="A48" s="171" t="str">
        <f>'Ordre de passage'!D13</f>
        <v>SSSL</v>
      </c>
      <c r="B48" s="187" t="str">
        <f>'Ordre de passage'!E13</f>
        <v>Jacob Morneau</v>
      </c>
      <c r="C48" s="211">
        <f t="shared" si="2"/>
        <v>9</v>
      </c>
      <c r="D48" s="214">
        <f t="shared" si="3"/>
        <v>0.48000000000000004</v>
      </c>
      <c r="E48" s="250">
        <f>'11-12 ans'!J14</f>
        <v>12</v>
      </c>
      <c r="F48" s="201">
        <f>'11-12 ans'!I14</f>
        <v>0.03</v>
      </c>
      <c r="G48" s="204">
        <f>'11-12 ans'!H14</f>
        <v>6</v>
      </c>
      <c r="H48" s="219">
        <f>'11-12 ans'!J48</f>
        <v>11</v>
      </c>
      <c r="I48" s="201">
        <f>'11-12 ans'!I48</f>
        <v>2.7500000000000004E-2</v>
      </c>
      <c r="J48" s="204">
        <f>'11-12 ans'!H48</f>
        <v>7</v>
      </c>
      <c r="K48" s="219">
        <f>'11-12 ans'!J82</f>
        <v>7</v>
      </c>
      <c r="L48" s="201">
        <f>'11-12 ans'!I82</f>
        <v>1.7499999999999998E-2</v>
      </c>
      <c r="M48" s="204">
        <f>'11-12 ans'!H82</f>
        <v>10</v>
      </c>
      <c r="N48" s="219">
        <f>'11-12 ans'!E117</f>
        <v>8</v>
      </c>
      <c r="O48" s="201">
        <f>'11-12 ans'!F117</f>
        <v>8.0000000000000016E-2</v>
      </c>
      <c r="P48" s="191">
        <f>'11-12 ans'!D117</f>
        <v>9</v>
      </c>
      <c r="Q48" s="190">
        <f>'11-12 ans'!E152</f>
        <v>10</v>
      </c>
      <c r="R48" s="254">
        <f>'11-12 ans'!F152</f>
        <v>0.15</v>
      </c>
      <c r="S48" s="191">
        <f>'11-12 ans'!D152</f>
        <v>8</v>
      </c>
      <c r="T48" s="190">
        <f>'11-12 ans'!E187</f>
        <v>10</v>
      </c>
      <c r="U48" s="201">
        <f>'11-12 ans'!F187</f>
        <v>0.17499999999999999</v>
      </c>
      <c r="V48" s="191">
        <f>'11-12 ans'!D187</f>
        <v>8</v>
      </c>
    </row>
    <row r="49" spans="1:22" ht="15.75" customHeight="1" x14ac:dyDescent="0.25">
      <c r="A49" s="171" t="str">
        <f>'Ordre de passage'!D14</f>
        <v>30Deux</v>
      </c>
      <c r="B49" s="187" t="str">
        <f>'Ordre de passage'!E14</f>
        <v>Britany Tremlay - hors concours</v>
      </c>
      <c r="C49" s="211">
        <f t="shared" si="2"/>
        <v>10</v>
      </c>
      <c r="D49" s="214">
        <f t="shared" si="3"/>
        <v>0.45999999999999996</v>
      </c>
      <c r="E49" s="250">
        <f>'11-12 ans'!J15</f>
        <v>13</v>
      </c>
      <c r="F49" s="201">
        <f>'11-12 ans'!I15</f>
        <v>3.2500000000000001E-2</v>
      </c>
      <c r="G49" s="204">
        <f>'11-12 ans'!H15</f>
        <v>5</v>
      </c>
      <c r="H49" s="219">
        <f>'11-12 ans'!J49</f>
        <v>8</v>
      </c>
      <c r="I49" s="201">
        <f>'11-12 ans'!I49</f>
        <v>2.0000000000000004E-2</v>
      </c>
      <c r="J49" s="204">
        <f>'11-12 ans'!H49</f>
        <v>9</v>
      </c>
      <c r="K49" s="219">
        <f>'11-12 ans'!J83</f>
        <v>16</v>
      </c>
      <c r="L49" s="201">
        <f>'11-12 ans'!I83</f>
        <v>4.0000000000000008E-2</v>
      </c>
      <c r="M49" s="204">
        <f>'11-12 ans'!H83</f>
        <v>3</v>
      </c>
      <c r="N49" s="219">
        <f>'11-12 ans'!E118</f>
        <v>14</v>
      </c>
      <c r="O49" s="201">
        <f>'11-12 ans'!F118</f>
        <v>0.13999999999999999</v>
      </c>
      <c r="P49" s="191">
        <f>'11-12 ans'!D118</f>
        <v>4</v>
      </c>
      <c r="Q49" s="190">
        <f>'11-12 ans'!E153</f>
        <v>7</v>
      </c>
      <c r="R49" s="254">
        <f>'11-12 ans'!F153</f>
        <v>0.105</v>
      </c>
      <c r="S49" s="191">
        <f>'11-12 ans'!D153</f>
        <v>10</v>
      </c>
      <c r="T49" s="190">
        <f>'11-12 ans'!E188</f>
        <v>7</v>
      </c>
      <c r="U49" s="201">
        <f>'11-12 ans'!F188</f>
        <v>0.12249999999999998</v>
      </c>
      <c r="V49" s="191">
        <f>'11-12 ans'!D188</f>
        <v>10</v>
      </c>
    </row>
    <row r="50" spans="1:22" ht="15.75" customHeight="1" x14ac:dyDescent="0.25">
      <c r="A50" s="171">
        <f>'Ordre de passage'!D15</f>
        <v>0</v>
      </c>
      <c r="B50" s="187">
        <f>'Ordre de passage'!E15</f>
        <v>0</v>
      </c>
      <c r="C50" s="211">
        <f t="shared" si="2"/>
        <v>12</v>
      </c>
      <c r="D50" s="214">
        <f t="shared" si="3"/>
        <v>0</v>
      </c>
      <c r="E50" s="250" t="str">
        <f>'11-12 ans'!J16</f>
        <v/>
      </c>
      <c r="F50" s="201" t="str">
        <f>'11-12 ans'!I16</f>
        <v>0,00%</v>
      </c>
      <c r="G50" s="204" t="str">
        <f>'11-12 ans'!H16</f>
        <v/>
      </c>
      <c r="H50" s="219" t="str">
        <f>'11-12 ans'!J50</f>
        <v/>
      </c>
      <c r="I50" s="201" t="str">
        <f>'11-12 ans'!I50</f>
        <v>0,00%</v>
      </c>
      <c r="J50" s="204" t="str">
        <f>'11-12 ans'!H50</f>
        <v/>
      </c>
      <c r="K50" s="219" t="str">
        <f>'11-12 ans'!J84</f>
        <v/>
      </c>
      <c r="L50" s="201" t="str">
        <f>'11-12 ans'!I84</f>
        <v>0,00%</v>
      </c>
      <c r="M50" s="204" t="str">
        <f>'11-12 ans'!H84</f>
        <v/>
      </c>
      <c r="N50" s="219" t="str">
        <f>'11-12 ans'!E119</f>
        <v/>
      </c>
      <c r="O50" s="201" t="str">
        <f>'11-12 ans'!F119</f>
        <v>0,00%</v>
      </c>
      <c r="P50" s="191" t="str">
        <f>'11-12 ans'!D119</f>
        <v/>
      </c>
      <c r="Q50" s="190" t="str">
        <f>'11-12 ans'!E154</f>
        <v/>
      </c>
      <c r="R50" s="254" t="str">
        <f>'11-12 ans'!F154</f>
        <v>0,00%</v>
      </c>
      <c r="S50" s="191" t="str">
        <f>'11-12 ans'!D154</f>
        <v/>
      </c>
      <c r="T50" s="190" t="str">
        <f>'11-12 ans'!E189</f>
        <v/>
      </c>
      <c r="U50" s="201" t="str">
        <f>'11-12 ans'!F189</f>
        <v>0,00%</v>
      </c>
      <c r="V50" s="191" t="str">
        <f>'11-12 ans'!D189</f>
        <v/>
      </c>
    </row>
    <row r="51" spans="1:22" ht="15.75" customHeight="1" x14ac:dyDescent="0.25">
      <c r="A51" s="171">
        <f>'Ordre de passage'!D16</f>
        <v>0</v>
      </c>
      <c r="B51" s="187">
        <f>'Ordre de passage'!E16</f>
        <v>0</v>
      </c>
      <c r="C51" s="211">
        <f t="shared" si="2"/>
        <v>12</v>
      </c>
      <c r="D51" s="214">
        <f t="shared" si="3"/>
        <v>0</v>
      </c>
      <c r="E51" s="250" t="str">
        <f>'11-12 ans'!J17</f>
        <v/>
      </c>
      <c r="F51" s="201" t="str">
        <f>'11-12 ans'!I17</f>
        <v>0,00%</v>
      </c>
      <c r="G51" s="204" t="str">
        <f>'11-12 ans'!H17</f>
        <v/>
      </c>
      <c r="H51" s="219" t="str">
        <f>'11-12 ans'!J51</f>
        <v/>
      </c>
      <c r="I51" s="201" t="str">
        <f>'11-12 ans'!I51</f>
        <v>0,00%</v>
      </c>
      <c r="J51" s="204" t="str">
        <f>'11-12 ans'!H51</f>
        <v/>
      </c>
      <c r="K51" s="219" t="str">
        <f>'11-12 ans'!J85</f>
        <v/>
      </c>
      <c r="L51" s="201" t="str">
        <f>'11-12 ans'!I85</f>
        <v>0,00%</v>
      </c>
      <c r="M51" s="204" t="str">
        <f>'11-12 ans'!H85</f>
        <v/>
      </c>
      <c r="N51" s="219" t="str">
        <f>'11-12 ans'!E120</f>
        <v/>
      </c>
      <c r="O51" s="201" t="str">
        <f>'11-12 ans'!F120</f>
        <v>0,00%</v>
      </c>
      <c r="P51" s="191" t="str">
        <f>'11-12 ans'!D120</f>
        <v/>
      </c>
      <c r="Q51" s="190" t="str">
        <f>'11-12 ans'!E155</f>
        <v/>
      </c>
      <c r="R51" s="254" t="str">
        <f>'11-12 ans'!F155</f>
        <v>0,00%</v>
      </c>
      <c r="S51" s="191" t="str">
        <f>'11-12 ans'!D155</f>
        <v/>
      </c>
      <c r="T51" s="190" t="str">
        <f>'11-12 ans'!E190</f>
        <v/>
      </c>
      <c r="U51" s="201" t="str">
        <f>'11-12 ans'!F190</f>
        <v>0,00%</v>
      </c>
      <c r="V51" s="191" t="str">
        <f>'11-12 ans'!D190</f>
        <v/>
      </c>
    </row>
    <row r="52" spans="1:22" ht="15.75" customHeight="1" x14ac:dyDescent="0.25">
      <c r="A52" s="171">
        <f>'Ordre de passage'!D17</f>
        <v>0</v>
      </c>
      <c r="B52" s="187">
        <f>'Ordre de passage'!E17</f>
        <v>0</v>
      </c>
      <c r="C52" s="211">
        <f t="shared" si="2"/>
        <v>12</v>
      </c>
      <c r="D52" s="214">
        <f t="shared" si="3"/>
        <v>0</v>
      </c>
      <c r="E52" s="250" t="str">
        <f>'11-12 ans'!J18</f>
        <v/>
      </c>
      <c r="F52" s="201" t="str">
        <f>'11-12 ans'!I18</f>
        <v>0,00%</v>
      </c>
      <c r="G52" s="204" t="str">
        <f>'11-12 ans'!H18</f>
        <v/>
      </c>
      <c r="H52" s="219" t="str">
        <f>'11-12 ans'!J52</f>
        <v/>
      </c>
      <c r="I52" s="201" t="str">
        <f>'11-12 ans'!I52</f>
        <v>0,00%</v>
      </c>
      <c r="J52" s="204" t="str">
        <f>'11-12 ans'!H52</f>
        <v/>
      </c>
      <c r="K52" s="219" t="str">
        <f>'11-12 ans'!J86</f>
        <v/>
      </c>
      <c r="L52" s="201" t="str">
        <f>'11-12 ans'!I86</f>
        <v>0,00%</v>
      </c>
      <c r="M52" s="204" t="str">
        <f>'11-12 ans'!H86</f>
        <v/>
      </c>
      <c r="N52" s="219" t="str">
        <f>'11-12 ans'!E121</f>
        <v/>
      </c>
      <c r="O52" s="201" t="str">
        <f>'11-12 ans'!F121</f>
        <v>0,00%</v>
      </c>
      <c r="P52" s="191" t="str">
        <f>'11-12 ans'!D121</f>
        <v/>
      </c>
      <c r="Q52" s="190" t="str">
        <f>'11-12 ans'!E156</f>
        <v/>
      </c>
      <c r="R52" s="254" t="str">
        <f>'11-12 ans'!F156</f>
        <v>0,00%</v>
      </c>
      <c r="S52" s="191" t="str">
        <f>'11-12 ans'!D156</f>
        <v/>
      </c>
      <c r="T52" s="190" t="str">
        <f>'11-12 ans'!E191</f>
        <v/>
      </c>
      <c r="U52" s="201" t="str">
        <f>'11-12 ans'!F191</f>
        <v>0,00%</v>
      </c>
      <c r="V52" s="191" t="str">
        <f>'11-12 ans'!D191</f>
        <v/>
      </c>
    </row>
    <row r="53" spans="1:22" ht="15.75" customHeight="1" x14ac:dyDescent="0.25">
      <c r="A53" s="171">
        <f>'Ordre de passage'!D18</f>
        <v>0</v>
      </c>
      <c r="B53" s="187">
        <f>'Ordre de passage'!E18</f>
        <v>0</v>
      </c>
      <c r="C53" s="211">
        <f t="shared" si="2"/>
        <v>12</v>
      </c>
      <c r="D53" s="214">
        <f t="shared" si="3"/>
        <v>0</v>
      </c>
      <c r="E53" s="250" t="str">
        <f>'11-12 ans'!J19</f>
        <v/>
      </c>
      <c r="F53" s="201" t="str">
        <f>'11-12 ans'!I19</f>
        <v>0,00%</v>
      </c>
      <c r="G53" s="204" t="str">
        <f>'11-12 ans'!H19</f>
        <v/>
      </c>
      <c r="H53" s="219" t="str">
        <f>'11-12 ans'!J53</f>
        <v/>
      </c>
      <c r="I53" s="201" t="str">
        <f>'11-12 ans'!I53</f>
        <v>0,00%</v>
      </c>
      <c r="J53" s="204" t="str">
        <f>'11-12 ans'!H53</f>
        <v/>
      </c>
      <c r="K53" s="219" t="str">
        <f>'11-12 ans'!J87</f>
        <v/>
      </c>
      <c r="L53" s="201" t="str">
        <f>'11-12 ans'!I87</f>
        <v>0,00%</v>
      </c>
      <c r="M53" s="204" t="str">
        <f>'11-12 ans'!H87</f>
        <v/>
      </c>
      <c r="N53" s="219" t="str">
        <f>'11-12 ans'!E122</f>
        <v/>
      </c>
      <c r="O53" s="201" t="str">
        <f>'11-12 ans'!F122</f>
        <v>0,00%</v>
      </c>
      <c r="P53" s="191" t="str">
        <f>'11-12 ans'!D122</f>
        <v/>
      </c>
      <c r="Q53" s="190" t="str">
        <f>'11-12 ans'!E157</f>
        <v/>
      </c>
      <c r="R53" s="254" t="str">
        <f>'11-12 ans'!F157</f>
        <v>0,00%</v>
      </c>
      <c r="S53" s="191" t="str">
        <f>'11-12 ans'!D157</f>
        <v/>
      </c>
      <c r="T53" s="190" t="str">
        <f>'11-12 ans'!E192</f>
        <v/>
      </c>
      <c r="U53" s="201" t="str">
        <f>'11-12 ans'!F192</f>
        <v>0,00%</v>
      </c>
      <c r="V53" s="191" t="str">
        <f>'11-12 ans'!D192</f>
        <v/>
      </c>
    </row>
    <row r="54" spans="1:22" ht="15.75" hidden="1" customHeight="1" x14ac:dyDescent="0.25">
      <c r="A54" s="171">
        <f>'Ordre de passage'!D19</f>
        <v>0</v>
      </c>
      <c r="B54" s="187">
        <f>'Ordre de passage'!E19</f>
        <v>0</v>
      </c>
      <c r="C54" s="211">
        <f t="shared" si="2"/>
        <v>12</v>
      </c>
      <c r="D54" s="214">
        <f t="shared" si="3"/>
        <v>0</v>
      </c>
      <c r="E54" s="250" t="str">
        <f>'11-12 ans'!J20</f>
        <v/>
      </c>
      <c r="F54" s="201" t="str">
        <f>'11-12 ans'!I20</f>
        <v>0,00%</v>
      </c>
      <c r="G54" s="204" t="str">
        <f>'11-12 ans'!H20</f>
        <v/>
      </c>
      <c r="H54" s="219" t="str">
        <f>'11-12 ans'!J54</f>
        <v/>
      </c>
      <c r="I54" s="201" t="str">
        <f>'11-12 ans'!I54</f>
        <v>0,00%</v>
      </c>
      <c r="J54" s="204" t="str">
        <f>'11-12 ans'!H54</f>
        <v/>
      </c>
      <c r="K54" s="219" t="str">
        <f>'11-12 ans'!J88</f>
        <v/>
      </c>
      <c r="L54" s="201" t="str">
        <f>'11-12 ans'!I88</f>
        <v>0,00%</v>
      </c>
      <c r="M54" s="204" t="str">
        <f>'11-12 ans'!H88</f>
        <v/>
      </c>
      <c r="N54" s="219" t="str">
        <f>'11-12 ans'!E123</f>
        <v/>
      </c>
      <c r="O54" s="201" t="str">
        <f>'11-12 ans'!F123</f>
        <v>0,00%</v>
      </c>
      <c r="P54" s="191" t="str">
        <f>'11-12 ans'!D123</f>
        <v/>
      </c>
      <c r="Q54" s="190" t="str">
        <f>'11-12 ans'!E158</f>
        <v/>
      </c>
      <c r="R54" s="254" t="str">
        <f>'11-12 ans'!F158</f>
        <v>0,00%</v>
      </c>
      <c r="S54" s="191" t="str">
        <f>'11-12 ans'!D158</f>
        <v/>
      </c>
      <c r="T54" s="190" t="str">
        <f>'11-12 ans'!E193</f>
        <v/>
      </c>
      <c r="U54" s="201" t="str">
        <f>'11-12 ans'!F193</f>
        <v>0,00%</v>
      </c>
      <c r="V54" s="191" t="str">
        <f>'11-12 ans'!D193</f>
        <v/>
      </c>
    </row>
    <row r="55" spans="1:22" ht="15.75" hidden="1" customHeight="1" x14ac:dyDescent="0.25">
      <c r="A55" s="171">
        <f>'Ordre de passage'!D26</f>
        <v>0</v>
      </c>
      <c r="B55" s="187">
        <f>'Ordre de passage'!E26</f>
        <v>0</v>
      </c>
      <c r="C55" s="211">
        <f t="shared" si="2"/>
        <v>12</v>
      </c>
      <c r="D55" s="214">
        <f t="shared" si="3"/>
        <v>0</v>
      </c>
      <c r="E55" s="250" t="str">
        <f>'11-12 ans'!J21</f>
        <v/>
      </c>
      <c r="F55" s="201" t="str">
        <f>'11-12 ans'!I21</f>
        <v>0,00%</v>
      </c>
      <c r="G55" s="204" t="str">
        <f>'11-12 ans'!H21</f>
        <v/>
      </c>
      <c r="H55" s="219" t="str">
        <f>'11-12 ans'!J55</f>
        <v/>
      </c>
      <c r="I55" s="201" t="str">
        <f>'11-12 ans'!I55</f>
        <v>0,00%</v>
      </c>
      <c r="J55" s="204" t="str">
        <f>'11-12 ans'!H55</f>
        <v/>
      </c>
      <c r="K55" s="219" t="str">
        <f>'11-12 ans'!J89</f>
        <v/>
      </c>
      <c r="L55" s="201" t="str">
        <f>'11-12 ans'!I89</f>
        <v>0,00%</v>
      </c>
      <c r="M55" s="204" t="str">
        <f>'11-12 ans'!H89</f>
        <v/>
      </c>
      <c r="N55" s="219" t="str">
        <f>'11-12 ans'!E124</f>
        <v/>
      </c>
      <c r="O55" s="201" t="str">
        <f>'11-12 ans'!F124</f>
        <v>0,00%</v>
      </c>
      <c r="P55" s="191" t="str">
        <f>'11-12 ans'!D124</f>
        <v/>
      </c>
      <c r="Q55" s="190" t="str">
        <f>'11-12 ans'!E159</f>
        <v/>
      </c>
      <c r="R55" s="254" t="str">
        <f>'11-12 ans'!F159</f>
        <v>0,00%</v>
      </c>
      <c r="S55" s="191" t="str">
        <f>'11-12 ans'!D159</f>
        <v/>
      </c>
      <c r="T55" s="190" t="str">
        <f>'11-12 ans'!E194</f>
        <v/>
      </c>
      <c r="U55" s="201" t="str">
        <f>'11-12 ans'!F194</f>
        <v>0,00%</v>
      </c>
      <c r="V55" s="191" t="str">
        <f>'11-12 ans'!D194</f>
        <v/>
      </c>
    </row>
    <row r="56" spans="1:22" ht="15.75" hidden="1" customHeight="1" x14ac:dyDescent="0.25">
      <c r="A56" s="171">
        <f>'Ordre de passage'!D27</f>
        <v>0</v>
      </c>
      <c r="B56" s="187">
        <f>'Ordre de passage'!E27</f>
        <v>0</v>
      </c>
      <c r="C56" s="211">
        <f t="shared" si="2"/>
        <v>12</v>
      </c>
      <c r="D56" s="214">
        <f t="shared" si="3"/>
        <v>0</v>
      </c>
      <c r="E56" s="250" t="str">
        <f>'11-12 ans'!J22</f>
        <v/>
      </c>
      <c r="F56" s="201" t="str">
        <f>'11-12 ans'!I22</f>
        <v>0,00%</v>
      </c>
      <c r="G56" s="204" t="str">
        <f>'11-12 ans'!H22</f>
        <v/>
      </c>
      <c r="H56" s="219" t="str">
        <f>'11-12 ans'!J56</f>
        <v/>
      </c>
      <c r="I56" s="201" t="str">
        <f>'11-12 ans'!I56</f>
        <v>0,00%</v>
      </c>
      <c r="J56" s="204" t="str">
        <f>'11-12 ans'!H56</f>
        <v/>
      </c>
      <c r="K56" s="219" t="str">
        <f>'11-12 ans'!J90</f>
        <v/>
      </c>
      <c r="L56" s="201" t="str">
        <f>'11-12 ans'!I90</f>
        <v>0,00%</v>
      </c>
      <c r="M56" s="204" t="str">
        <f>'11-12 ans'!H90</f>
        <v/>
      </c>
      <c r="N56" s="219" t="str">
        <f>'11-12 ans'!E125</f>
        <v/>
      </c>
      <c r="O56" s="201" t="str">
        <f>'11-12 ans'!F125</f>
        <v>0,00%</v>
      </c>
      <c r="P56" s="191" t="str">
        <f>'11-12 ans'!D125</f>
        <v/>
      </c>
      <c r="Q56" s="190" t="str">
        <f>'11-12 ans'!E160</f>
        <v/>
      </c>
      <c r="R56" s="254" t="str">
        <f>'11-12 ans'!F160</f>
        <v>0,00%</v>
      </c>
      <c r="S56" s="191" t="str">
        <f>'11-12 ans'!D160</f>
        <v/>
      </c>
      <c r="T56" s="190" t="str">
        <f>'11-12 ans'!E195</f>
        <v/>
      </c>
      <c r="U56" s="201" t="str">
        <f>'11-12 ans'!F195</f>
        <v>0,00%</v>
      </c>
      <c r="V56" s="191" t="str">
        <f>'11-12 ans'!D195</f>
        <v/>
      </c>
    </row>
    <row r="57" spans="1:22" ht="15.75" hidden="1" customHeight="1" x14ac:dyDescent="0.25">
      <c r="A57" s="171">
        <f>'Ordre de passage'!D28</f>
        <v>0</v>
      </c>
      <c r="B57" s="187">
        <f>'Ordre de passage'!E28</f>
        <v>0</v>
      </c>
      <c r="C57" s="211">
        <f t="shared" si="2"/>
        <v>12</v>
      </c>
      <c r="D57" s="214">
        <f t="shared" si="3"/>
        <v>0</v>
      </c>
      <c r="E57" s="250" t="str">
        <f>'11-12 ans'!J23</f>
        <v/>
      </c>
      <c r="F57" s="201" t="str">
        <f>'11-12 ans'!I23</f>
        <v>0,00%</v>
      </c>
      <c r="G57" s="204" t="str">
        <f>'11-12 ans'!H23</f>
        <v/>
      </c>
      <c r="H57" s="219" t="str">
        <f>'11-12 ans'!J57</f>
        <v/>
      </c>
      <c r="I57" s="201" t="str">
        <f>'11-12 ans'!I57</f>
        <v>0,00%</v>
      </c>
      <c r="J57" s="204" t="str">
        <f>'11-12 ans'!H57</f>
        <v/>
      </c>
      <c r="K57" s="219" t="str">
        <f>'11-12 ans'!J91</f>
        <v/>
      </c>
      <c r="L57" s="201" t="str">
        <f>'11-12 ans'!I91</f>
        <v>0,00%</v>
      </c>
      <c r="M57" s="204" t="str">
        <f>'11-12 ans'!H91</f>
        <v/>
      </c>
      <c r="N57" s="219" t="str">
        <f>'11-12 ans'!E126</f>
        <v/>
      </c>
      <c r="O57" s="201" t="str">
        <f>'11-12 ans'!F126</f>
        <v>0,00%</v>
      </c>
      <c r="P57" s="191" t="str">
        <f>'11-12 ans'!D126</f>
        <v/>
      </c>
      <c r="Q57" s="190" t="str">
        <f>'11-12 ans'!E161</f>
        <v/>
      </c>
      <c r="R57" s="254" t="str">
        <f>'11-12 ans'!F161</f>
        <v>0,00%</v>
      </c>
      <c r="S57" s="191" t="str">
        <f>'11-12 ans'!D161</f>
        <v/>
      </c>
      <c r="T57" s="190" t="str">
        <f>'11-12 ans'!E196</f>
        <v/>
      </c>
      <c r="U57" s="201" t="str">
        <f>'11-12 ans'!F196</f>
        <v>0,00%</v>
      </c>
      <c r="V57" s="191" t="str">
        <f>'11-12 ans'!D196</f>
        <v/>
      </c>
    </row>
    <row r="58" spans="1:22" ht="15.75" hidden="1" customHeight="1" x14ac:dyDescent="0.25">
      <c r="A58" s="171">
        <f>'Ordre de passage'!D29</f>
        <v>0</v>
      </c>
      <c r="B58" s="187">
        <f>'Ordre de passage'!E29</f>
        <v>0</v>
      </c>
      <c r="C58" s="211">
        <f t="shared" si="2"/>
        <v>12</v>
      </c>
      <c r="D58" s="214">
        <f t="shared" si="3"/>
        <v>0</v>
      </c>
      <c r="E58" s="250" t="str">
        <f>'11-12 ans'!J24</f>
        <v/>
      </c>
      <c r="F58" s="201" t="str">
        <f>'11-12 ans'!I24</f>
        <v>0,00%</v>
      </c>
      <c r="G58" s="204" t="str">
        <f>'11-12 ans'!H24</f>
        <v/>
      </c>
      <c r="H58" s="219" t="str">
        <f>'11-12 ans'!J58</f>
        <v/>
      </c>
      <c r="I58" s="201" t="str">
        <f>'11-12 ans'!I58</f>
        <v>0,00%</v>
      </c>
      <c r="J58" s="204" t="str">
        <f>'11-12 ans'!H58</f>
        <v/>
      </c>
      <c r="K58" s="219" t="str">
        <f>'11-12 ans'!J92</f>
        <v/>
      </c>
      <c r="L58" s="201" t="str">
        <f>'11-12 ans'!I92</f>
        <v>0,00%</v>
      </c>
      <c r="M58" s="204" t="str">
        <f>'11-12 ans'!H92</f>
        <v/>
      </c>
      <c r="N58" s="219" t="str">
        <f>'11-12 ans'!E127</f>
        <v/>
      </c>
      <c r="O58" s="201" t="str">
        <f>'11-12 ans'!F127</f>
        <v>0,00%</v>
      </c>
      <c r="P58" s="191" t="str">
        <f>'11-12 ans'!D127</f>
        <v/>
      </c>
      <c r="Q58" s="190" t="str">
        <f>'11-12 ans'!E162</f>
        <v/>
      </c>
      <c r="R58" s="254" t="str">
        <f>'11-12 ans'!F162</f>
        <v>0,00%</v>
      </c>
      <c r="S58" s="191" t="str">
        <f>'11-12 ans'!D162</f>
        <v/>
      </c>
      <c r="T58" s="190" t="str">
        <f>'11-12 ans'!E197</f>
        <v/>
      </c>
      <c r="U58" s="201" t="str">
        <f>'11-12 ans'!F197</f>
        <v>0,00%</v>
      </c>
      <c r="V58" s="191" t="str">
        <f>'11-12 ans'!D197</f>
        <v/>
      </c>
    </row>
    <row r="59" spans="1:22" ht="15.75" hidden="1" customHeight="1" x14ac:dyDescent="0.25">
      <c r="A59" s="171">
        <f>'Ordre de passage'!D30</f>
        <v>0</v>
      </c>
      <c r="B59" s="187">
        <f>'Ordre de passage'!E30</f>
        <v>0</v>
      </c>
      <c r="C59" s="211">
        <f t="shared" si="2"/>
        <v>12</v>
      </c>
      <c r="D59" s="214">
        <f t="shared" si="3"/>
        <v>0</v>
      </c>
      <c r="E59" s="250" t="str">
        <f>'11-12 ans'!J25</f>
        <v/>
      </c>
      <c r="F59" s="201" t="str">
        <f>'11-12 ans'!I25</f>
        <v>0,00%</v>
      </c>
      <c r="G59" s="204" t="str">
        <f>'11-12 ans'!H25</f>
        <v/>
      </c>
      <c r="H59" s="219" t="str">
        <f>'11-12 ans'!J59</f>
        <v/>
      </c>
      <c r="I59" s="201" t="str">
        <f>'11-12 ans'!I59</f>
        <v>0,00%</v>
      </c>
      <c r="J59" s="204" t="str">
        <f>'11-12 ans'!H59</f>
        <v/>
      </c>
      <c r="K59" s="219" t="str">
        <f>'11-12 ans'!J93</f>
        <v/>
      </c>
      <c r="L59" s="201" t="str">
        <f>'11-12 ans'!I93</f>
        <v>0,00%</v>
      </c>
      <c r="M59" s="204" t="str">
        <f>'11-12 ans'!H93</f>
        <v/>
      </c>
      <c r="N59" s="219" t="str">
        <f>'11-12 ans'!E128</f>
        <v/>
      </c>
      <c r="O59" s="201" t="str">
        <f>'11-12 ans'!F128</f>
        <v>0,00%</v>
      </c>
      <c r="P59" s="191" t="str">
        <f>'11-12 ans'!D128</f>
        <v/>
      </c>
      <c r="Q59" s="190" t="str">
        <f>'11-12 ans'!E163</f>
        <v/>
      </c>
      <c r="R59" s="254" t="str">
        <f>'11-12 ans'!F163</f>
        <v>0,00%</v>
      </c>
      <c r="S59" s="191" t="str">
        <f>'11-12 ans'!D163</f>
        <v/>
      </c>
      <c r="T59" s="190" t="str">
        <f>'11-12 ans'!E198</f>
        <v/>
      </c>
      <c r="U59" s="201" t="str">
        <f>'11-12 ans'!F198</f>
        <v>0,00%</v>
      </c>
      <c r="V59" s="191" t="str">
        <f>'11-12 ans'!D198</f>
        <v/>
      </c>
    </row>
    <row r="60" spans="1:22" ht="15.75" hidden="1" customHeight="1" x14ac:dyDescent="0.25">
      <c r="A60" s="171">
        <f>'Ordre de passage'!D31</f>
        <v>0</v>
      </c>
      <c r="B60" s="187">
        <f>'Ordre de passage'!E31</f>
        <v>0</v>
      </c>
      <c r="C60" s="211">
        <f t="shared" si="2"/>
        <v>12</v>
      </c>
      <c r="D60" s="214">
        <f t="shared" si="3"/>
        <v>0</v>
      </c>
      <c r="E60" s="250" t="str">
        <f>'11-12 ans'!J26</f>
        <v/>
      </c>
      <c r="F60" s="201" t="str">
        <f>'11-12 ans'!I26</f>
        <v>0,00%</v>
      </c>
      <c r="G60" s="204" t="str">
        <f>'11-12 ans'!H26</f>
        <v/>
      </c>
      <c r="H60" s="219" t="str">
        <f>'11-12 ans'!J60</f>
        <v/>
      </c>
      <c r="I60" s="201" t="str">
        <f>'11-12 ans'!I60</f>
        <v>0,00%</v>
      </c>
      <c r="J60" s="204" t="str">
        <f>'11-12 ans'!H60</f>
        <v/>
      </c>
      <c r="K60" s="219" t="str">
        <f>'11-12 ans'!J94</f>
        <v/>
      </c>
      <c r="L60" s="201" t="str">
        <f>'11-12 ans'!I94</f>
        <v>0,00%</v>
      </c>
      <c r="M60" s="204" t="str">
        <f>'11-12 ans'!H94</f>
        <v/>
      </c>
      <c r="N60" s="219" t="str">
        <f>'11-12 ans'!E129</f>
        <v/>
      </c>
      <c r="O60" s="201" t="str">
        <f>'11-12 ans'!F129</f>
        <v>0,00%</v>
      </c>
      <c r="P60" s="191" t="str">
        <f>'11-12 ans'!D129</f>
        <v/>
      </c>
      <c r="Q60" s="190" t="str">
        <f>'11-12 ans'!E164</f>
        <v/>
      </c>
      <c r="R60" s="254" t="str">
        <f>'11-12 ans'!F164</f>
        <v>0,00%</v>
      </c>
      <c r="S60" s="191" t="str">
        <f>'11-12 ans'!D164</f>
        <v/>
      </c>
      <c r="T60" s="190" t="str">
        <f>'11-12 ans'!E199</f>
        <v/>
      </c>
      <c r="U60" s="201" t="str">
        <f>'11-12 ans'!F199</f>
        <v>0,00%</v>
      </c>
      <c r="V60" s="191" t="str">
        <f>'11-12 ans'!D199</f>
        <v/>
      </c>
    </row>
    <row r="61" spans="1:22" ht="15.75" hidden="1" customHeight="1" x14ac:dyDescent="0.25">
      <c r="A61" s="171" t="e">
        <f>'Ordre de passage'!#REF!</f>
        <v>#REF!</v>
      </c>
      <c r="B61" s="187" t="e">
        <f>'Ordre de passage'!#REF!</f>
        <v>#REF!</v>
      </c>
      <c r="C61" s="211">
        <f t="shared" si="2"/>
        <v>12</v>
      </c>
      <c r="D61" s="214">
        <f t="shared" si="3"/>
        <v>0</v>
      </c>
      <c r="E61" s="250" t="str">
        <f>'11-12 ans'!J27</f>
        <v/>
      </c>
      <c r="F61" s="201" t="str">
        <f>'11-12 ans'!I27</f>
        <v>0,00%</v>
      </c>
      <c r="G61" s="204" t="str">
        <f>'11-12 ans'!H27</f>
        <v/>
      </c>
      <c r="H61" s="219" t="str">
        <f>'11-12 ans'!J61</f>
        <v/>
      </c>
      <c r="I61" s="201" t="str">
        <f>'11-12 ans'!I61</f>
        <v>0,00%</v>
      </c>
      <c r="J61" s="204" t="str">
        <f>'11-12 ans'!H61</f>
        <v/>
      </c>
      <c r="K61" s="219" t="str">
        <f>'11-12 ans'!J95</f>
        <v/>
      </c>
      <c r="L61" s="201" t="str">
        <f>'11-12 ans'!I95</f>
        <v>0,00%</v>
      </c>
      <c r="M61" s="204" t="str">
        <f>'11-12 ans'!H95</f>
        <v/>
      </c>
      <c r="N61" s="219" t="str">
        <f>'11-12 ans'!E130</f>
        <v/>
      </c>
      <c r="O61" s="201" t="str">
        <f>'11-12 ans'!F130</f>
        <v>0,00%</v>
      </c>
      <c r="P61" s="191" t="str">
        <f>'11-12 ans'!D130</f>
        <v/>
      </c>
      <c r="Q61" s="190" t="str">
        <f>'11-12 ans'!E165</f>
        <v/>
      </c>
      <c r="R61" s="254" t="str">
        <f>'11-12 ans'!F165</f>
        <v>0,00%</v>
      </c>
      <c r="S61" s="191" t="str">
        <f>'11-12 ans'!D165</f>
        <v/>
      </c>
      <c r="T61" s="190" t="str">
        <f>'11-12 ans'!E200</f>
        <v/>
      </c>
      <c r="U61" s="201" t="str">
        <f>'11-12 ans'!F200</f>
        <v>0,00%</v>
      </c>
      <c r="V61" s="191" t="str">
        <f>'11-12 ans'!D200</f>
        <v/>
      </c>
    </row>
    <row r="62" spans="1:22" ht="15.75" hidden="1" customHeight="1" x14ac:dyDescent="0.25">
      <c r="A62" s="171" t="e">
        <f>'Ordre de passage'!#REF!</f>
        <v>#REF!</v>
      </c>
      <c r="B62" s="187" t="e">
        <f>'Ordre de passage'!#REF!</f>
        <v>#REF!</v>
      </c>
      <c r="C62" s="211">
        <f t="shared" si="2"/>
        <v>12</v>
      </c>
      <c r="D62" s="214">
        <f t="shared" si="3"/>
        <v>0</v>
      </c>
      <c r="E62" s="250" t="str">
        <f>'11-12 ans'!J28</f>
        <v/>
      </c>
      <c r="F62" s="201" t="str">
        <f>'11-12 ans'!I28</f>
        <v>0,00%</v>
      </c>
      <c r="G62" s="204" t="str">
        <f>'11-12 ans'!H28</f>
        <v/>
      </c>
      <c r="H62" s="219" t="str">
        <f>'11-12 ans'!J62</f>
        <v/>
      </c>
      <c r="I62" s="201" t="str">
        <f>'11-12 ans'!I62</f>
        <v>0,00%</v>
      </c>
      <c r="J62" s="204" t="str">
        <f>'11-12 ans'!H62</f>
        <v/>
      </c>
      <c r="K62" s="219" t="str">
        <f>'11-12 ans'!J96</f>
        <v/>
      </c>
      <c r="L62" s="201" t="str">
        <f>'11-12 ans'!I96</f>
        <v>0,00%</v>
      </c>
      <c r="M62" s="204" t="str">
        <f>'11-12 ans'!H96</f>
        <v/>
      </c>
      <c r="N62" s="219" t="str">
        <f>'11-12 ans'!E131</f>
        <v/>
      </c>
      <c r="O62" s="201" t="str">
        <f>'11-12 ans'!F131</f>
        <v>0,00%</v>
      </c>
      <c r="P62" s="191" t="str">
        <f>'11-12 ans'!D131</f>
        <v/>
      </c>
      <c r="Q62" s="190" t="str">
        <f>'11-12 ans'!E166</f>
        <v/>
      </c>
      <c r="R62" s="254" t="str">
        <f>'11-12 ans'!F166</f>
        <v>0,00%</v>
      </c>
      <c r="S62" s="191" t="str">
        <f>'11-12 ans'!D166</f>
        <v/>
      </c>
      <c r="T62" s="190" t="str">
        <f>'11-12 ans'!E201</f>
        <v/>
      </c>
      <c r="U62" s="201" t="str">
        <f>'11-12 ans'!F201</f>
        <v>0,00%</v>
      </c>
      <c r="V62" s="191" t="str">
        <f>'11-12 ans'!D201</f>
        <v/>
      </c>
    </row>
    <row r="63" spans="1:22" ht="15.75" hidden="1" customHeight="1" x14ac:dyDescent="0.25">
      <c r="A63" s="171" t="e">
        <f>'Ordre de passage'!#REF!</f>
        <v>#REF!</v>
      </c>
      <c r="B63" s="187" t="e">
        <f>'Ordre de passage'!#REF!</f>
        <v>#REF!</v>
      </c>
      <c r="C63" s="211">
        <f t="shared" si="2"/>
        <v>12</v>
      </c>
      <c r="D63" s="214">
        <f t="shared" si="3"/>
        <v>0</v>
      </c>
      <c r="E63" s="250" t="str">
        <f>'11-12 ans'!J29</f>
        <v/>
      </c>
      <c r="F63" s="201" t="str">
        <f>'11-12 ans'!I29</f>
        <v>0,00%</v>
      </c>
      <c r="G63" s="204" t="str">
        <f>'11-12 ans'!H29</f>
        <v/>
      </c>
      <c r="H63" s="219" t="str">
        <f>'11-12 ans'!J63</f>
        <v/>
      </c>
      <c r="I63" s="201" t="str">
        <f>'11-12 ans'!I63</f>
        <v>0,00%</v>
      </c>
      <c r="J63" s="204" t="str">
        <f>'11-12 ans'!H63</f>
        <v/>
      </c>
      <c r="K63" s="219" t="str">
        <f>'11-12 ans'!J97</f>
        <v/>
      </c>
      <c r="L63" s="201" t="str">
        <f>'11-12 ans'!I97</f>
        <v>0,00%</v>
      </c>
      <c r="M63" s="204" t="str">
        <f>'11-12 ans'!H97</f>
        <v/>
      </c>
      <c r="N63" s="219" t="str">
        <f>'11-12 ans'!E132</f>
        <v/>
      </c>
      <c r="O63" s="201" t="str">
        <f>'11-12 ans'!F132</f>
        <v>0,00%</v>
      </c>
      <c r="P63" s="191" t="str">
        <f>'11-12 ans'!D132</f>
        <v/>
      </c>
      <c r="Q63" s="190" t="str">
        <f>'11-12 ans'!E167</f>
        <v/>
      </c>
      <c r="R63" s="254" t="str">
        <f>'11-12 ans'!F167</f>
        <v>0,00%</v>
      </c>
      <c r="S63" s="191" t="str">
        <f>'11-12 ans'!D167</f>
        <v/>
      </c>
      <c r="T63" s="190" t="str">
        <f>'11-12 ans'!E202</f>
        <v/>
      </c>
      <c r="U63" s="201" t="str">
        <f>'11-12 ans'!F202</f>
        <v>0,00%</v>
      </c>
      <c r="V63" s="191" t="str">
        <f>'11-12 ans'!D202</f>
        <v/>
      </c>
    </row>
    <row r="64" spans="1:22" ht="15.75" hidden="1" customHeight="1" x14ac:dyDescent="0.25">
      <c r="A64" s="171" t="e">
        <f>'Ordre de passage'!#REF!</f>
        <v>#REF!</v>
      </c>
      <c r="B64" s="187" t="e">
        <f>'Ordre de passage'!#REF!</f>
        <v>#REF!</v>
      </c>
      <c r="C64" s="211">
        <f t="shared" si="2"/>
        <v>12</v>
      </c>
      <c r="D64" s="214">
        <f t="shared" si="3"/>
        <v>0</v>
      </c>
      <c r="E64" s="250" t="str">
        <f>'11-12 ans'!J30</f>
        <v/>
      </c>
      <c r="F64" s="201" t="str">
        <f>'11-12 ans'!I30</f>
        <v>0,00%</v>
      </c>
      <c r="G64" s="204" t="str">
        <f>'11-12 ans'!H30</f>
        <v/>
      </c>
      <c r="H64" s="219" t="str">
        <f>'11-12 ans'!J64</f>
        <v/>
      </c>
      <c r="I64" s="201" t="str">
        <f>'11-12 ans'!I64</f>
        <v>0,00%</v>
      </c>
      <c r="J64" s="204" t="str">
        <f>'11-12 ans'!H64</f>
        <v/>
      </c>
      <c r="K64" s="219" t="str">
        <f>'11-12 ans'!J98</f>
        <v/>
      </c>
      <c r="L64" s="201" t="str">
        <f>'11-12 ans'!I98</f>
        <v>0,00%</v>
      </c>
      <c r="M64" s="204" t="str">
        <f>'11-12 ans'!H98</f>
        <v/>
      </c>
      <c r="N64" s="219" t="str">
        <f>'11-12 ans'!E133</f>
        <v/>
      </c>
      <c r="O64" s="201" t="str">
        <f>'11-12 ans'!F133</f>
        <v>0,00%</v>
      </c>
      <c r="P64" s="191" t="str">
        <f>'11-12 ans'!D133</f>
        <v/>
      </c>
      <c r="Q64" s="190" t="str">
        <f>'11-12 ans'!E168</f>
        <v/>
      </c>
      <c r="R64" s="254" t="str">
        <f>'11-12 ans'!F168</f>
        <v>0,00%</v>
      </c>
      <c r="S64" s="191" t="str">
        <f>'11-12 ans'!D168</f>
        <v/>
      </c>
      <c r="T64" s="190" t="str">
        <f>'11-12 ans'!E203</f>
        <v/>
      </c>
      <c r="U64" s="201" t="str">
        <f>'11-12 ans'!F203</f>
        <v>0,00%</v>
      </c>
      <c r="V64" s="191" t="str">
        <f>'11-12 ans'!D203</f>
        <v/>
      </c>
    </row>
    <row r="65" spans="1:22" ht="15.75" hidden="1" customHeight="1" x14ac:dyDescent="0.25">
      <c r="A65" s="171" t="e">
        <f>'Ordre de passage'!#REF!</f>
        <v>#REF!</v>
      </c>
      <c r="B65" s="187" t="e">
        <f>'Ordre de passage'!#REF!</f>
        <v>#REF!</v>
      </c>
      <c r="C65" s="211">
        <f t="shared" si="2"/>
        <v>12</v>
      </c>
      <c r="D65" s="214">
        <f t="shared" si="3"/>
        <v>0</v>
      </c>
      <c r="E65" s="250" t="str">
        <f>'11-12 ans'!J31</f>
        <v/>
      </c>
      <c r="F65" s="201" t="str">
        <f>'11-12 ans'!I31</f>
        <v>0,00%</v>
      </c>
      <c r="G65" s="204" t="str">
        <f>'11-12 ans'!H31</f>
        <v/>
      </c>
      <c r="H65" s="219" t="str">
        <f>'11-12 ans'!J65</f>
        <v/>
      </c>
      <c r="I65" s="201" t="str">
        <f>'11-12 ans'!I65</f>
        <v>0,00%</v>
      </c>
      <c r="J65" s="204" t="str">
        <f>'11-12 ans'!H65</f>
        <v/>
      </c>
      <c r="K65" s="219" t="str">
        <f>'11-12 ans'!J99</f>
        <v/>
      </c>
      <c r="L65" s="201" t="str">
        <f>'11-12 ans'!I99</f>
        <v>0,00%</v>
      </c>
      <c r="M65" s="204" t="str">
        <f>'11-12 ans'!H99</f>
        <v/>
      </c>
      <c r="N65" s="219" t="str">
        <f>'11-12 ans'!E134</f>
        <v/>
      </c>
      <c r="O65" s="201" t="str">
        <f>'11-12 ans'!F134</f>
        <v>0,00%</v>
      </c>
      <c r="P65" s="191" t="str">
        <f>'11-12 ans'!D134</f>
        <v/>
      </c>
      <c r="Q65" s="190" t="str">
        <f>'11-12 ans'!E169</f>
        <v/>
      </c>
      <c r="R65" s="254" t="str">
        <f>'11-12 ans'!F169</f>
        <v>0,00%</v>
      </c>
      <c r="S65" s="191" t="str">
        <f>'11-12 ans'!D169</f>
        <v/>
      </c>
      <c r="T65" s="190" t="str">
        <f>'11-12 ans'!E204</f>
        <v/>
      </c>
      <c r="U65" s="201" t="str">
        <f>'11-12 ans'!F204</f>
        <v>0,00%</v>
      </c>
      <c r="V65" s="191" t="str">
        <f>'11-12 ans'!D204</f>
        <v/>
      </c>
    </row>
    <row r="66" spans="1:22" ht="15.75" hidden="1" customHeight="1" x14ac:dyDescent="0.25">
      <c r="A66" s="171" t="e">
        <f>'Ordre de passage'!#REF!</f>
        <v>#REF!</v>
      </c>
      <c r="B66" s="187" t="e">
        <f>'Ordre de passage'!#REF!</f>
        <v>#REF!</v>
      </c>
      <c r="C66" s="211">
        <f t="shared" si="2"/>
        <v>12</v>
      </c>
      <c r="D66" s="214">
        <f t="shared" si="3"/>
        <v>0</v>
      </c>
      <c r="E66" s="250" t="str">
        <f>'11-12 ans'!J32</f>
        <v/>
      </c>
      <c r="F66" s="201" t="str">
        <f>'11-12 ans'!I32</f>
        <v>0,00%</v>
      </c>
      <c r="G66" s="204" t="str">
        <f>'11-12 ans'!H32</f>
        <v/>
      </c>
      <c r="H66" s="219" t="str">
        <f>'11-12 ans'!J66</f>
        <v/>
      </c>
      <c r="I66" s="201" t="str">
        <f>'11-12 ans'!I66</f>
        <v>0,00%</v>
      </c>
      <c r="J66" s="204" t="str">
        <f>'11-12 ans'!H66</f>
        <v/>
      </c>
      <c r="K66" s="219" t="str">
        <f>'11-12 ans'!J100</f>
        <v/>
      </c>
      <c r="L66" s="201" t="str">
        <f>'11-12 ans'!I100</f>
        <v>0,00%</v>
      </c>
      <c r="M66" s="204" t="str">
        <f>'11-12 ans'!H100</f>
        <v/>
      </c>
      <c r="N66" s="219" t="str">
        <f>'11-12 ans'!E135</f>
        <v/>
      </c>
      <c r="O66" s="201" t="str">
        <f>'11-12 ans'!F135</f>
        <v>0,00%</v>
      </c>
      <c r="P66" s="191" t="str">
        <f>'11-12 ans'!D135</f>
        <v/>
      </c>
      <c r="Q66" s="190" t="str">
        <f>'11-12 ans'!E170</f>
        <v/>
      </c>
      <c r="R66" s="254" t="str">
        <f>'11-12 ans'!F170</f>
        <v>0,00%</v>
      </c>
      <c r="S66" s="191" t="str">
        <f>'11-12 ans'!D170</f>
        <v/>
      </c>
      <c r="T66" s="190" t="str">
        <f>'11-12 ans'!E205</f>
        <v/>
      </c>
      <c r="U66" s="201" t="str">
        <f>'11-12 ans'!F205</f>
        <v>0,00%</v>
      </c>
      <c r="V66" s="191" t="str">
        <f>'11-12 ans'!D205</f>
        <v/>
      </c>
    </row>
    <row r="67" spans="1:22" ht="15.75" hidden="1" customHeight="1" x14ac:dyDescent="0.25">
      <c r="A67" s="171" t="e">
        <f>'Ordre de passage'!#REF!</f>
        <v>#REF!</v>
      </c>
      <c r="B67" s="187" t="e">
        <f>'Ordre de passage'!#REF!</f>
        <v>#REF!</v>
      </c>
      <c r="C67" s="211">
        <f t="shared" si="2"/>
        <v>12</v>
      </c>
      <c r="D67" s="214">
        <f t="shared" si="3"/>
        <v>0</v>
      </c>
      <c r="E67" s="250" t="str">
        <f>'11-12 ans'!J33</f>
        <v/>
      </c>
      <c r="F67" s="201" t="str">
        <f>'11-12 ans'!I33</f>
        <v>0,00%</v>
      </c>
      <c r="G67" s="204" t="str">
        <f>'11-12 ans'!H33</f>
        <v/>
      </c>
      <c r="H67" s="219" t="str">
        <f>'11-12 ans'!J67</f>
        <v/>
      </c>
      <c r="I67" s="201" t="str">
        <f>'11-12 ans'!I67</f>
        <v>0,00%</v>
      </c>
      <c r="J67" s="204" t="str">
        <f>'11-12 ans'!H67</f>
        <v/>
      </c>
      <c r="K67" s="219" t="str">
        <f>'11-12 ans'!J101</f>
        <v/>
      </c>
      <c r="L67" s="201" t="str">
        <f>'11-12 ans'!I101</f>
        <v>0,00%</v>
      </c>
      <c r="M67" s="204" t="str">
        <f>'11-12 ans'!H101</f>
        <v/>
      </c>
      <c r="N67" s="219" t="str">
        <f>'11-12 ans'!E136</f>
        <v/>
      </c>
      <c r="O67" s="201" t="str">
        <f>'11-12 ans'!F136</f>
        <v>0,00%</v>
      </c>
      <c r="P67" s="191" t="str">
        <f>'11-12 ans'!D136</f>
        <v/>
      </c>
      <c r="Q67" s="190" t="str">
        <f>'11-12 ans'!E171</f>
        <v/>
      </c>
      <c r="R67" s="254" t="str">
        <f>'11-12 ans'!F171</f>
        <v>0,00%</v>
      </c>
      <c r="S67" s="191" t="str">
        <f>'11-12 ans'!D171</f>
        <v/>
      </c>
      <c r="T67" s="190" t="str">
        <f>'11-12 ans'!E206</f>
        <v/>
      </c>
      <c r="U67" s="201" t="str">
        <f>'11-12 ans'!F206</f>
        <v>0,00%</v>
      </c>
      <c r="V67" s="191" t="str">
        <f>'11-12 ans'!D206</f>
        <v/>
      </c>
    </row>
    <row r="68" spans="1:22" ht="15.75" hidden="1" customHeight="1" thickBot="1" x14ac:dyDescent="0.3">
      <c r="A68" s="172" t="e">
        <f>'Ordre de passage'!#REF!</f>
        <v>#REF!</v>
      </c>
      <c r="B68" s="188" t="e">
        <f>'Ordre de passage'!#REF!</f>
        <v>#REF!</v>
      </c>
      <c r="C68" s="212">
        <f t="shared" si="2"/>
        <v>12</v>
      </c>
      <c r="D68" s="215">
        <f t="shared" si="3"/>
        <v>0</v>
      </c>
      <c r="E68" s="251" t="str">
        <f>'11-12 ans'!J34</f>
        <v/>
      </c>
      <c r="F68" s="202" t="str">
        <f>'11-12 ans'!I34</f>
        <v>0,00%</v>
      </c>
      <c r="G68" s="205" t="str">
        <f>'11-12 ans'!H34</f>
        <v/>
      </c>
      <c r="H68" s="220" t="str">
        <f>'11-12 ans'!J68</f>
        <v/>
      </c>
      <c r="I68" s="202" t="str">
        <f>'11-12 ans'!I68</f>
        <v>0,00%</v>
      </c>
      <c r="J68" s="205" t="str">
        <f>'11-12 ans'!H68</f>
        <v/>
      </c>
      <c r="K68" s="220" t="str">
        <f>'11-12 ans'!J102</f>
        <v/>
      </c>
      <c r="L68" s="202" t="str">
        <f>'11-12 ans'!I102</f>
        <v>0,00%</v>
      </c>
      <c r="M68" s="205" t="str">
        <f>'11-12 ans'!H102</f>
        <v/>
      </c>
      <c r="N68" s="220" t="str">
        <f>'11-12 ans'!E137</f>
        <v/>
      </c>
      <c r="O68" s="202" t="str">
        <f>'11-12 ans'!F137</f>
        <v>0,00%</v>
      </c>
      <c r="P68" s="203" t="str">
        <f>'11-12 ans'!D137</f>
        <v/>
      </c>
      <c r="Q68" s="185" t="str">
        <f>'11-12 ans'!E172</f>
        <v/>
      </c>
      <c r="R68" s="255" t="str">
        <f>'11-12 ans'!F172</f>
        <v>0,00%</v>
      </c>
      <c r="S68" s="203" t="str">
        <f>'11-12 ans'!D172</f>
        <v/>
      </c>
      <c r="T68" s="185" t="str">
        <f>'11-12 ans'!E207</f>
        <v/>
      </c>
      <c r="U68" s="202" t="str">
        <f>'11-12 ans'!F207</f>
        <v>0,00%</v>
      </c>
      <c r="V68" s="203" t="str">
        <f>'11-12 ans'!D207</f>
        <v/>
      </c>
    </row>
    <row r="69" spans="1:22" ht="13.5" thickBot="1" x14ac:dyDescent="0.25"/>
    <row r="70" spans="1:22" ht="26.1" customHeight="1" thickBot="1" x14ac:dyDescent="0.25">
      <c r="A70" s="558" t="s">
        <v>130</v>
      </c>
      <c r="B70" s="559"/>
      <c r="C70" s="559"/>
      <c r="D70" s="559"/>
      <c r="E70" s="559"/>
      <c r="F70" s="559"/>
      <c r="G70" s="559"/>
      <c r="H70" s="559"/>
      <c r="I70" s="559"/>
      <c r="J70" s="559"/>
      <c r="K70" s="559"/>
      <c r="L70" s="559"/>
      <c r="M70" s="559"/>
      <c r="N70" s="559"/>
      <c r="O70" s="559"/>
      <c r="P70" s="559"/>
      <c r="Q70" s="559"/>
      <c r="R70" s="559"/>
      <c r="S70" s="559"/>
      <c r="T70" s="559"/>
      <c r="U70" s="559"/>
      <c r="V70" s="560"/>
    </row>
    <row r="71" spans="1:22" ht="36" customHeight="1" thickBot="1" x14ac:dyDescent="0.25">
      <c r="A71" s="556" t="s">
        <v>18</v>
      </c>
      <c r="B71" s="567" t="s">
        <v>22</v>
      </c>
      <c r="C71" s="556" t="s">
        <v>2</v>
      </c>
      <c r="D71" s="5" t="s">
        <v>0</v>
      </c>
      <c r="E71" s="561" t="s">
        <v>35</v>
      </c>
      <c r="F71" s="562"/>
      <c r="G71" s="563"/>
      <c r="H71" s="562" t="s">
        <v>9</v>
      </c>
      <c r="I71" s="562"/>
      <c r="J71" s="562"/>
      <c r="K71" s="561" t="s">
        <v>33</v>
      </c>
      <c r="L71" s="562"/>
      <c r="M71" s="563"/>
      <c r="N71" s="562" t="s">
        <v>4</v>
      </c>
      <c r="O71" s="562"/>
      <c r="P71" s="562"/>
      <c r="Q71" s="564" t="s">
        <v>34</v>
      </c>
      <c r="R71" s="565"/>
      <c r="S71" s="566"/>
      <c r="T71" s="565" t="s">
        <v>7</v>
      </c>
      <c r="U71" s="565"/>
      <c r="V71" s="566"/>
    </row>
    <row r="72" spans="1:22" ht="36" customHeight="1" thickBot="1" x14ac:dyDescent="0.25">
      <c r="A72" s="557"/>
      <c r="B72" s="568"/>
      <c r="C72" s="557"/>
      <c r="D72" s="9">
        <f>U72+R72++O72+F72+L72+I72</f>
        <v>1</v>
      </c>
      <c r="E72" s="217" t="s">
        <v>16</v>
      </c>
      <c r="F72" s="189">
        <v>0.05</v>
      </c>
      <c r="G72" s="7" t="s">
        <v>5</v>
      </c>
      <c r="H72" s="222" t="s">
        <v>16</v>
      </c>
      <c r="I72" s="198">
        <v>0.05</v>
      </c>
      <c r="J72" s="196" t="s">
        <v>5</v>
      </c>
      <c r="K72" s="217" t="s">
        <v>16</v>
      </c>
      <c r="L72" s="193">
        <v>0.05</v>
      </c>
      <c r="M72" s="8" t="s">
        <v>5</v>
      </c>
      <c r="N72" s="222" t="s">
        <v>16</v>
      </c>
      <c r="O72" s="9">
        <v>0.2</v>
      </c>
      <c r="P72" s="192" t="s">
        <v>5</v>
      </c>
      <c r="Q72" s="217" t="s">
        <v>16</v>
      </c>
      <c r="R72" s="197">
        <v>0.3</v>
      </c>
      <c r="S72" s="7" t="s">
        <v>5</v>
      </c>
      <c r="T72" s="222" t="s">
        <v>16</v>
      </c>
      <c r="U72" s="9">
        <v>0.35</v>
      </c>
      <c r="V72" s="10" t="s">
        <v>5</v>
      </c>
    </row>
    <row r="73" spans="1:22" x14ac:dyDescent="0.2">
      <c r="A73" s="223" t="str">
        <f>'13-14-15 ans'!A39</f>
        <v>O'méga</v>
      </c>
      <c r="B73" s="224" t="str">
        <f>'13-14-15 ans'!B39</f>
        <v xml:space="preserve">Annabelle Duquet </v>
      </c>
      <c r="C73" s="554">
        <f>IF(D73="","",RANK(D73,$D$73:$D$132))</f>
        <v>19</v>
      </c>
      <c r="D73" s="583">
        <f>SUM(F73+I73+L73+O73+R73+U73)</f>
        <v>0.13500000000000001</v>
      </c>
      <c r="E73" s="571">
        <f>'13-14-15 ans'!K5</f>
        <v>12</v>
      </c>
      <c r="F73" s="548">
        <f>'13-14-15 ans'!J5</f>
        <v>0.03</v>
      </c>
      <c r="G73" s="577">
        <f>'13-14-15 ans'!I5</f>
        <v>6</v>
      </c>
      <c r="H73" s="578" t="str">
        <f>'13-14-15 ans'!K39</f>
        <v>DQ</v>
      </c>
      <c r="I73" s="548">
        <f>IF(H73="","0,00%",LOOKUP(J73,Valeurs!$A$4:$A$43,Valeurs!$C$4:$C$43))</f>
        <v>0</v>
      </c>
      <c r="J73" s="575">
        <v>17</v>
      </c>
      <c r="K73" s="578">
        <f>'13-14-15 ans'!K103</f>
        <v>16</v>
      </c>
      <c r="L73" s="548">
        <f>'13-14-15 ans'!J103</f>
        <v>4.0000000000000008E-2</v>
      </c>
      <c r="M73" s="569">
        <f>'13-14-15 ans'!I103</f>
        <v>3</v>
      </c>
      <c r="N73" s="590">
        <f>'13-14-15 ans'!F138</f>
        <v>3</v>
      </c>
      <c r="O73" s="548">
        <f>'13-14-15 ans'!G138</f>
        <v>0.03</v>
      </c>
      <c r="P73" s="575">
        <f>'13-14-15 ans'!E138</f>
        <v>14</v>
      </c>
      <c r="Q73" s="571">
        <f>'13-14-15 ans'!F173</f>
        <v>0</v>
      </c>
      <c r="R73" s="548">
        <f>'13-14-15 ans'!G173</f>
        <v>0</v>
      </c>
      <c r="S73" s="577">
        <f>'13-14-15 ans'!E173</f>
        <v>19</v>
      </c>
      <c r="T73" s="590">
        <f>'13-14-15 ans'!F208</f>
        <v>2</v>
      </c>
      <c r="U73" s="548">
        <f>'13-14-15 ans'!G208</f>
        <v>3.4999999999999996E-2</v>
      </c>
      <c r="V73" s="577">
        <f>'13-14-15 ans'!E208</f>
        <v>15</v>
      </c>
    </row>
    <row r="74" spans="1:22" ht="13.5" thickBot="1" x14ac:dyDescent="0.25">
      <c r="A74" s="225">
        <f>'13-14-15 ans'!A40</f>
        <v>0</v>
      </c>
      <c r="B74" s="226" t="str">
        <f>'13-14-15 ans'!B40</f>
        <v xml:space="preserve">Tiffany Turgeon </v>
      </c>
      <c r="C74" s="555"/>
      <c r="D74" s="584"/>
      <c r="E74" s="572"/>
      <c r="F74" s="549"/>
      <c r="G74" s="570"/>
      <c r="H74" s="572"/>
      <c r="I74" s="549"/>
      <c r="J74" s="576"/>
      <c r="K74" s="572"/>
      <c r="L74" s="549"/>
      <c r="M74" s="570"/>
      <c r="N74" s="574"/>
      <c r="O74" s="549"/>
      <c r="P74" s="576"/>
      <c r="Q74" s="572"/>
      <c r="R74" s="549"/>
      <c r="S74" s="570"/>
      <c r="T74" s="574"/>
      <c r="U74" s="549"/>
      <c r="V74" s="570"/>
    </row>
    <row r="75" spans="1:22" ht="12.75" customHeight="1" x14ac:dyDescent="0.2">
      <c r="A75" s="223" t="str">
        <f>'13-14-15 ans'!A41</f>
        <v>CSRAD</v>
      </c>
      <c r="B75" s="224" t="str">
        <f>'13-14-15 ans'!B41</f>
        <v xml:space="preserve">Danika Ouellet </v>
      </c>
      <c r="C75" s="554">
        <f>IF(D75="","",RANK(D75,$D$73:$D$132))</f>
        <v>22</v>
      </c>
      <c r="D75" s="583">
        <f>SUM(F75+I75+L75+O75+R75+U75)</f>
        <v>7.4999999999999997E-3</v>
      </c>
      <c r="E75" s="571" t="str">
        <f>'13-14-15 ans'!K6</f>
        <v>0</v>
      </c>
      <c r="F75" s="548" t="str">
        <f>'13-14-15 ans'!J6</f>
        <v>0,00%</v>
      </c>
      <c r="G75" s="577" t="str">
        <f>'13-14-15 ans'!I6</f>
        <v>DNF</v>
      </c>
      <c r="H75" s="573">
        <f>'13-14-15 ans'!K41</f>
        <v>3</v>
      </c>
      <c r="I75" s="548">
        <f>IF(H75="","0,00%",LOOKUP(J75,Valeurs!$A$4:$A$43,Valeurs!$C$4:$C$43))</f>
        <v>7.4999999999999997E-3</v>
      </c>
      <c r="J75" s="575">
        <f>IF(H75="","",RANK(H75,$H$73:$H$132))</f>
        <v>14</v>
      </c>
      <c r="K75" s="578">
        <f>'13-14-15 ans'!K104</f>
        <v>0</v>
      </c>
      <c r="L75" s="548">
        <f>'13-14-15 ans'!J104</f>
        <v>0</v>
      </c>
      <c r="M75" s="569">
        <f>'13-14-15 ans'!I104</f>
        <v>23</v>
      </c>
      <c r="N75" s="590">
        <f>'13-14-15 ans'!F139</f>
        <v>0</v>
      </c>
      <c r="O75" s="548">
        <f>'13-14-15 ans'!G139</f>
        <v>0</v>
      </c>
      <c r="P75" s="575">
        <f>'13-14-15 ans'!E139</f>
        <v>23</v>
      </c>
      <c r="Q75" s="571">
        <f>'13-14-15 ans'!F174</f>
        <v>0</v>
      </c>
      <c r="R75" s="548">
        <f>'13-14-15 ans'!G174</f>
        <v>0</v>
      </c>
      <c r="S75" s="577">
        <f>'13-14-15 ans'!E174</f>
        <v>22</v>
      </c>
      <c r="T75" s="590">
        <f>'13-14-15 ans'!F209</f>
        <v>0</v>
      </c>
      <c r="U75" s="548">
        <f>'13-14-15 ans'!G209</f>
        <v>0</v>
      </c>
      <c r="V75" s="577">
        <f>'13-14-15 ans'!E209</f>
        <v>19</v>
      </c>
    </row>
    <row r="76" spans="1:22" ht="13.5" customHeight="1" thickBot="1" x14ac:dyDescent="0.25">
      <c r="A76" s="225">
        <f>'13-14-15 ans'!A42</f>
        <v>0</v>
      </c>
      <c r="B76" s="226" t="str">
        <f>'13-14-15 ans'!B42</f>
        <v xml:space="preserve">Audréanne Lampron </v>
      </c>
      <c r="C76" s="555"/>
      <c r="D76" s="584"/>
      <c r="E76" s="572"/>
      <c r="F76" s="549"/>
      <c r="G76" s="570"/>
      <c r="H76" s="574"/>
      <c r="I76" s="549"/>
      <c r="J76" s="576"/>
      <c r="K76" s="572"/>
      <c r="L76" s="549"/>
      <c r="M76" s="570"/>
      <c r="N76" s="574"/>
      <c r="O76" s="549"/>
      <c r="P76" s="576"/>
      <c r="Q76" s="572"/>
      <c r="R76" s="549"/>
      <c r="S76" s="570"/>
      <c r="T76" s="574"/>
      <c r="U76" s="549"/>
      <c r="V76" s="570"/>
    </row>
    <row r="77" spans="1:22" ht="12.75" customHeight="1" x14ac:dyDescent="0.2">
      <c r="A77" s="223" t="str">
        <f>'13-14-15 ans'!A43</f>
        <v>CSRAD</v>
      </c>
      <c r="B77" s="224" t="str">
        <f>'13-14-15 ans'!B43</f>
        <v xml:space="preserve">Malory Boisclair </v>
      </c>
      <c r="C77" s="554">
        <f>IF(D77="","",RANK(D77,$D$73:$D$132))</f>
        <v>15</v>
      </c>
      <c r="D77" s="583">
        <f>SUM(F77+I77+L77+O77+R77+U77)</f>
        <v>0.20750000000000002</v>
      </c>
      <c r="E77" s="571">
        <f>'13-14-15 ans'!K7</f>
        <v>16</v>
      </c>
      <c r="F77" s="548">
        <f>'13-14-15 ans'!J7</f>
        <v>4.0000000000000008E-2</v>
      </c>
      <c r="G77" s="577">
        <f>'13-14-15 ans'!I7</f>
        <v>3</v>
      </c>
      <c r="H77" s="573" t="str">
        <f>'13-14-15 ans'!K43</f>
        <v>DQ</v>
      </c>
      <c r="I77" s="548">
        <v>0</v>
      </c>
      <c r="J77" s="575" t="e">
        <f>IF(H77="","",RANK(H77,$H$73:$H$132))</f>
        <v>#VALUE!</v>
      </c>
      <c r="K77" s="578">
        <f>'13-14-15 ans'!K105</f>
        <v>1</v>
      </c>
      <c r="L77" s="548">
        <f>'13-14-15 ans'!J105</f>
        <v>2.5000000000000005E-3</v>
      </c>
      <c r="M77" s="569">
        <f>'13-14-15 ans'!I105</f>
        <v>16</v>
      </c>
      <c r="N77" s="590">
        <f>'13-14-15 ans'!F140</f>
        <v>0</v>
      </c>
      <c r="O77" s="548">
        <f>'13-14-15 ans'!G140</f>
        <v>0</v>
      </c>
      <c r="P77" s="575">
        <f>'13-14-15 ans'!E140</f>
        <v>19</v>
      </c>
      <c r="Q77" s="571">
        <f>'13-14-15 ans'!F175</f>
        <v>11</v>
      </c>
      <c r="R77" s="548">
        <f>'13-14-15 ans'!G175</f>
        <v>0.16500000000000001</v>
      </c>
      <c r="S77" s="577">
        <f>'13-14-15 ans'!E175</f>
        <v>7</v>
      </c>
      <c r="T77" s="590">
        <f>'13-14-15 ans'!F210</f>
        <v>0</v>
      </c>
      <c r="U77" s="548">
        <f>'13-14-15 ans'!G210</f>
        <v>0</v>
      </c>
      <c r="V77" s="577">
        <f>'13-14-15 ans'!E210</f>
        <v>18</v>
      </c>
    </row>
    <row r="78" spans="1:22" ht="13.5" customHeight="1" thickBot="1" x14ac:dyDescent="0.25">
      <c r="A78" s="225">
        <f>'13-14-15 ans'!A44</f>
        <v>0</v>
      </c>
      <c r="B78" s="226" t="str">
        <f>'13-14-15 ans'!B44</f>
        <v xml:space="preserve">Camélia Deshaies </v>
      </c>
      <c r="C78" s="555"/>
      <c r="D78" s="584"/>
      <c r="E78" s="572"/>
      <c r="F78" s="549"/>
      <c r="G78" s="570"/>
      <c r="H78" s="574"/>
      <c r="I78" s="549"/>
      <c r="J78" s="576"/>
      <c r="K78" s="572"/>
      <c r="L78" s="549"/>
      <c r="M78" s="570"/>
      <c r="N78" s="574"/>
      <c r="O78" s="549"/>
      <c r="P78" s="576"/>
      <c r="Q78" s="572"/>
      <c r="R78" s="549"/>
      <c r="S78" s="570"/>
      <c r="T78" s="574"/>
      <c r="U78" s="549"/>
      <c r="V78" s="570"/>
    </row>
    <row r="79" spans="1:22" ht="12.75" customHeight="1" x14ac:dyDescent="0.2">
      <c r="A79" s="223" t="str">
        <f>'13-14-15 ans'!A45</f>
        <v>CSRAD</v>
      </c>
      <c r="B79" s="224" t="str">
        <f>'13-14-15 ans'!B45</f>
        <v xml:space="preserve">Sarah-Claude Lampron </v>
      </c>
      <c r="C79" s="554">
        <f>IF(D79="","",RANK(D79,$D$73:$D$132))</f>
        <v>8</v>
      </c>
      <c r="D79" s="583">
        <f>SUM(F79+I79+L79+O79+R79+U79)</f>
        <v>0.35749999999999993</v>
      </c>
      <c r="E79" s="571">
        <f>'13-14-15 ans'!K8</f>
        <v>3</v>
      </c>
      <c r="F79" s="548">
        <f>'13-14-15 ans'!J8</f>
        <v>7.4999999999999997E-3</v>
      </c>
      <c r="G79" s="577">
        <f>'13-14-15 ans'!I8</f>
        <v>14</v>
      </c>
      <c r="H79" s="585">
        <f>'13-14-15 ans'!K45</f>
        <v>7</v>
      </c>
      <c r="I79" s="548">
        <f>IF(H79="","0,00%",LOOKUP(J79,Valeurs!$A$4:$A$43,Valeurs!$C$4:$C$43))</f>
        <v>1.7499999999999998E-2</v>
      </c>
      <c r="J79" s="575">
        <f>IF(H79="","",RANK(H79,$H$73:$H$132))</f>
        <v>10</v>
      </c>
      <c r="K79" s="578">
        <f>'13-14-15 ans'!K106</f>
        <v>7</v>
      </c>
      <c r="L79" s="548">
        <f>'13-14-15 ans'!J106</f>
        <v>1.7499999999999998E-2</v>
      </c>
      <c r="M79" s="569">
        <f>'13-14-15 ans'!I106</f>
        <v>10</v>
      </c>
      <c r="N79" s="590">
        <f>'13-14-15 ans'!F141</f>
        <v>7</v>
      </c>
      <c r="O79" s="548">
        <f>'13-14-15 ans'!G141</f>
        <v>6.9999999999999993E-2</v>
      </c>
      <c r="P79" s="575">
        <f>'13-14-15 ans'!E141</f>
        <v>10</v>
      </c>
      <c r="Q79" s="571">
        <f>'13-14-15 ans'!F176</f>
        <v>0</v>
      </c>
      <c r="R79" s="548">
        <f>'13-14-15 ans'!G176</f>
        <v>0</v>
      </c>
      <c r="S79" s="577">
        <f>'13-14-15 ans'!E176</f>
        <v>18</v>
      </c>
      <c r="T79" s="590">
        <f>'13-14-15 ans'!F211</f>
        <v>14</v>
      </c>
      <c r="U79" s="548">
        <f>'13-14-15 ans'!G211</f>
        <v>0.24499999999999997</v>
      </c>
      <c r="V79" s="577">
        <f>'13-14-15 ans'!E211</f>
        <v>4</v>
      </c>
    </row>
    <row r="80" spans="1:22" ht="13.5" customHeight="1" thickBot="1" x14ac:dyDescent="0.25">
      <c r="A80" s="225">
        <f>'13-14-15 ans'!A46</f>
        <v>0</v>
      </c>
      <c r="B80" s="226" t="str">
        <f>'13-14-15 ans'!B46</f>
        <v xml:space="preserve">Lili-Rose Blanchette </v>
      </c>
      <c r="C80" s="555"/>
      <c r="D80" s="584"/>
      <c r="E80" s="572"/>
      <c r="F80" s="549"/>
      <c r="G80" s="570"/>
      <c r="H80" s="586"/>
      <c r="I80" s="549"/>
      <c r="J80" s="576"/>
      <c r="K80" s="572"/>
      <c r="L80" s="549"/>
      <c r="M80" s="570"/>
      <c r="N80" s="574"/>
      <c r="O80" s="549"/>
      <c r="P80" s="576"/>
      <c r="Q80" s="572"/>
      <c r="R80" s="549"/>
      <c r="S80" s="570"/>
      <c r="T80" s="574"/>
      <c r="U80" s="549"/>
      <c r="V80" s="570"/>
    </row>
    <row r="81" spans="1:22" ht="12.75" customHeight="1" x14ac:dyDescent="0.2">
      <c r="A81" s="223" t="str">
        <f>'13-14-15 ans'!A47</f>
        <v>CSRAD</v>
      </c>
      <c r="B81" s="227" t="str">
        <f>'13-14-15 ans'!B47</f>
        <v xml:space="preserve">Ariane Gilbert </v>
      </c>
      <c r="C81" s="554">
        <f>IF(D81="","",RANK(D81,$D$73:$D$132))</f>
        <v>18</v>
      </c>
      <c r="D81" s="583">
        <f>SUM(F81+I81+L81+O81+R81+U81)</f>
        <v>0.1575</v>
      </c>
      <c r="E81" s="571">
        <f>'13-14-15 ans'!K9</f>
        <v>1</v>
      </c>
      <c r="F81" s="548">
        <f>'13-14-15 ans'!J9</f>
        <v>2.5000000000000005E-3</v>
      </c>
      <c r="G81" s="577">
        <f>'13-14-15 ans'!I9</f>
        <v>16</v>
      </c>
      <c r="H81" s="573">
        <f>'13-14-15 ans'!K47</f>
        <v>5</v>
      </c>
      <c r="I81" s="548">
        <f>IF(H81="","0,00%",LOOKUP(J81,Valeurs!$A$4:$A$43,Valeurs!$C$4:$C$43))</f>
        <v>1.2500000000000001E-2</v>
      </c>
      <c r="J81" s="575">
        <f>IF(H81="","",RANK(H81,$H$73:$H$132))</f>
        <v>12</v>
      </c>
      <c r="K81" s="578">
        <f>'13-14-15 ans'!K107</f>
        <v>3</v>
      </c>
      <c r="L81" s="548">
        <f>'13-14-15 ans'!J107</f>
        <v>7.4999999999999997E-3</v>
      </c>
      <c r="M81" s="569">
        <f>'13-14-15 ans'!I107</f>
        <v>14</v>
      </c>
      <c r="N81" s="590">
        <f>'13-14-15 ans'!F142</f>
        <v>5</v>
      </c>
      <c r="O81" s="548">
        <f>'13-14-15 ans'!G142</f>
        <v>0.05</v>
      </c>
      <c r="P81" s="575">
        <f>'13-14-15 ans'!E142</f>
        <v>12</v>
      </c>
      <c r="Q81" s="571">
        <f>'13-14-15 ans'!F177</f>
        <v>1</v>
      </c>
      <c r="R81" s="548">
        <f>'13-14-15 ans'!G177</f>
        <v>1.4999999999999999E-2</v>
      </c>
      <c r="S81" s="577">
        <f>'13-14-15 ans'!E177</f>
        <v>16</v>
      </c>
      <c r="T81" s="590">
        <f>'13-14-15 ans'!F212</f>
        <v>4</v>
      </c>
      <c r="U81" s="548">
        <f>'13-14-15 ans'!G212</f>
        <v>6.9999999999999993E-2</v>
      </c>
      <c r="V81" s="577">
        <f>'13-14-15 ans'!E212</f>
        <v>13</v>
      </c>
    </row>
    <row r="82" spans="1:22" ht="13.5" customHeight="1" thickBot="1" x14ac:dyDescent="0.25">
      <c r="A82" s="225">
        <f>'13-14-15 ans'!A48</f>
        <v>0</v>
      </c>
      <c r="B82" s="228" t="str">
        <f>'13-14-15 ans'!B48</f>
        <v xml:space="preserve">Alexandrine Laperrière </v>
      </c>
      <c r="C82" s="555"/>
      <c r="D82" s="584"/>
      <c r="E82" s="572"/>
      <c r="F82" s="549"/>
      <c r="G82" s="570"/>
      <c r="H82" s="574"/>
      <c r="I82" s="549"/>
      <c r="J82" s="576"/>
      <c r="K82" s="572"/>
      <c r="L82" s="549"/>
      <c r="M82" s="570"/>
      <c r="N82" s="574"/>
      <c r="O82" s="549"/>
      <c r="P82" s="576"/>
      <c r="Q82" s="572"/>
      <c r="R82" s="549"/>
      <c r="S82" s="570"/>
      <c r="T82" s="574"/>
      <c r="U82" s="549"/>
      <c r="V82" s="570"/>
    </row>
    <row r="83" spans="1:22" ht="12.75" customHeight="1" x14ac:dyDescent="0.2">
      <c r="A83" s="223" t="str">
        <f>'13-14-15 ans'!A49</f>
        <v>CSRAD</v>
      </c>
      <c r="B83" s="224" t="str">
        <f>'13-14-15 ans'!B49</f>
        <v>Florence Melanson</v>
      </c>
      <c r="C83" s="554">
        <f>IF(D83="","",RANK(D83,$D$73:$D$132))</f>
        <v>12</v>
      </c>
      <c r="D83" s="583">
        <f>SUM(F83+I83+L83+O83+R83+U83)</f>
        <v>0.22499999999999998</v>
      </c>
      <c r="E83" s="580" t="str">
        <f>'13-14-15 ans'!K10</f>
        <v>0</v>
      </c>
      <c r="F83" s="548" t="str">
        <f>'13-14-15 ans'!J10</f>
        <v>0,00%</v>
      </c>
      <c r="G83" s="577" t="str">
        <f>'13-14-15 ans'!I10</f>
        <v>DQ</v>
      </c>
      <c r="H83" s="573" t="str">
        <f>'13-14-15 ans'!K49</f>
        <v>DQ</v>
      </c>
      <c r="I83" s="548">
        <v>0</v>
      </c>
      <c r="J83" s="575" t="e">
        <f>IF(H83="","",RANK(H83,$H$73:$H$132))</f>
        <v>#VALUE!</v>
      </c>
      <c r="K83" s="578">
        <f>'13-14-15 ans'!K108</f>
        <v>0</v>
      </c>
      <c r="L83" s="548">
        <f>'13-14-15 ans'!J108</f>
        <v>0</v>
      </c>
      <c r="M83" s="569">
        <f>'13-14-15 ans'!I108</f>
        <v>21</v>
      </c>
      <c r="N83" s="590">
        <f>'13-14-15 ans'!F143</f>
        <v>4</v>
      </c>
      <c r="O83" s="548">
        <f>'13-14-15 ans'!G143</f>
        <v>4.0000000000000008E-2</v>
      </c>
      <c r="P83" s="575">
        <f>'13-14-15 ans'!E143</f>
        <v>13</v>
      </c>
      <c r="Q83" s="571">
        <f>'13-14-15 ans'!F178</f>
        <v>3</v>
      </c>
      <c r="R83" s="548">
        <f>'13-14-15 ans'!G178</f>
        <v>4.4999999999999998E-2</v>
      </c>
      <c r="S83" s="577">
        <f>'13-14-15 ans'!E178</f>
        <v>14</v>
      </c>
      <c r="T83" s="590">
        <f>'13-14-15 ans'!F213</f>
        <v>8</v>
      </c>
      <c r="U83" s="548">
        <f>'13-14-15 ans'!G213</f>
        <v>0.13999999999999999</v>
      </c>
      <c r="V83" s="577">
        <f>'13-14-15 ans'!E213</f>
        <v>9</v>
      </c>
    </row>
    <row r="84" spans="1:22" ht="13.5" customHeight="1" thickBot="1" x14ac:dyDescent="0.25">
      <c r="A84" s="225">
        <f>'13-14-15 ans'!A50</f>
        <v>0</v>
      </c>
      <c r="B84" s="226" t="str">
        <f>'13-14-15 ans'!B50</f>
        <v>Joachim Audi</v>
      </c>
      <c r="C84" s="555"/>
      <c r="D84" s="584"/>
      <c r="E84" s="581"/>
      <c r="F84" s="549"/>
      <c r="G84" s="570"/>
      <c r="H84" s="574"/>
      <c r="I84" s="549"/>
      <c r="J84" s="576"/>
      <c r="K84" s="572"/>
      <c r="L84" s="549"/>
      <c r="M84" s="570"/>
      <c r="N84" s="574"/>
      <c r="O84" s="549"/>
      <c r="P84" s="576"/>
      <c r="Q84" s="572"/>
      <c r="R84" s="549"/>
      <c r="S84" s="570"/>
      <c r="T84" s="574"/>
      <c r="U84" s="549"/>
      <c r="V84" s="570"/>
    </row>
    <row r="85" spans="1:22" ht="12.75" customHeight="1" x14ac:dyDescent="0.2">
      <c r="A85" s="223" t="str">
        <f>'13-14-15 ans'!A51</f>
        <v>30Deux</v>
      </c>
      <c r="B85" s="224" t="str">
        <f>'13-14-15 ans'!B51</f>
        <v xml:space="preserve">Ariane Trudel </v>
      </c>
      <c r="C85" s="554">
        <f>IF(D85="","",RANK(D85,$D$73:$D$132))</f>
        <v>9</v>
      </c>
      <c r="D85" s="583">
        <f>SUM(F85+I85+L85+O85+R85+U85)</f>
        <v>0.3075</v>
      </c>
      <c r="E85" s="571">
        <f>'13-14-15 ans'!K11</f>
        <v>13</v>
      </c>
      <c r="F85" s="548">
        <f>'13-14-15 ans'!J11</f>
        <v>3.2500000000000001E-2</v>
      </c>
      <c r="G85" s="577">
        <f>'13-14-15 ans'!I11</f>
        <v>5</v>
      </c>
      <c r="H85" s="585">
        <f>'13-14-15 ans'!K51</f>
        <v>14</v>
      </c>
      <c r="I85" s="548">
        <f>IF(H85="","0,00%",LOOKUP(J85,Valeurs!$A$4:$A$43,Valeurs!$C$4:$C$43))</f>
        <v>3.4999999999999996E-2</v>
      </c>
      <c r="J85" s="575">
        <f>IF(H85="","",RANK(H85,$H$73:$H$132))</f>
        <v>4</v>
      </c>
      <c r="K85" s="578">
        <f>'13-14-15 ans'!K109</f>
        <v>12</v>
      </c>
      <c r="L85" s="548">
        <f>'13-14-15 ans'!J109</f>
        <v>0.03</v>
      </c>
      <c r="M85" s="569">
        <f>'13-14-15 ans'!I109</f>
        <v>6</v>
      </c>
      <c r="N85" s="590">
        <f>'13-14-15 ans'!F144</f>
        <v>0</v>
      </c>
      <c r="O85" s="548">
        <f>'13-14-15 ans'!G144</f>
        <v>0</v>
      </c>
      <c r="P85" s="575">
        <f>'13-14-15 ans'!E144</f>
        <v>20</v>
      </c>
      <c r="Q85" s="571">
        <f>'13-14-15 ans'!F179</f>
        <v>0</v>
      </c>
      <c r="R85" s="548">
        <f>'13-14-15 ans'!G179</f>
        <v>0</v>
      </c>
      <c r="S85" s="577">
        <f>'13-14-15 ans'!E179</f>
        <v>20</v>
      </c>
      <c r="T85" s="590">
        <f>'13-14-15 ans'!F214</f>
        <v>12</v>
      </c>
      <c r="U85" s="548">
        <f>'13-14-15 ans'!G214</f>
        <v>0.21</v>
      </c>
      <c r="V85" s="577">
        <f>'13-14-15 ans'!E214</f>
        <v>6</v>
      </c>
    </row>
    <row r="86" spans="1:22" ht="13.5" customHeight="1" thickBot="1" x14ac:dyDescent="0.25">
      <c r="A86" s="225">
        <f>'13-14-15 ans'!A52</f>
        <v>0</v>
      </c>
      <c r="B86" s="226" t="str">
        <f>'13-14-15 ans'!B52</f>
        <v>Vanessa Bélanger</v>
      </c>
      <c r="C86" s="555"/>
      <c r="D86" s="584"/>
      <c r="E86" s="572"/>
      <c r="F86" s="549"/>
      <c r="G86" s="570"/>
      <c r="H86" s="586"/>
      <c r="I86" s="549"/>
      <c r="J86" s="576"/>
      <c r="K86" s="572"/>
      <c r="L86" s="549"/>
      <c r="M86" s="570"/>
      <c r="N86" s="574"/>
      <c r="O86" s="549"/>
      <c r="P86" s="576"/>
      <c r="Q86" s="572"/>
      <c r="R86" s="549"/>
      <c r="S86" s="570"/>
      <c r="T86" s="574"/>
      <c r="U86" s="549"/>
      <c r="V86" s="570"/>
    </row>
    <row r="87" spans="1:22" ht="12.75" customHeight="1" x14ac:dyDescent="0.2">
      <c r="A87" s="223" t="str">
        <f>'13-14-15 ans'!A53</f>
        <v>30Deux</v>
      </c>
      <c r="B87" s="224" t="str">
        <f>'13-14-15 ans'!B53</f>
        <v>Anne-Émilie Bell</v>
      </c>
      <c r="C87" s="554">
        <f>IF(D87="","",RANK(D87,$D$73:$D$132))</f>
        <v>17</v>
      </c>
      <c r="D87" s="583">
        <f>SUM(F87+I87+L87+O87+R87+U87)</f>
        <v>0.18499999999999997</v>
      </c>
      <c r="E87" s="571" t="str">
        <f>'13-14-15 ans'!K12</f>
        <v>0</v>
      </c>
      <c r="F87" s="548" t="str">
        <f>'13-14-15 ans'!J12</f>
        <v>0,00%</v>
      </c>
      <c r="G87" s="577" t="str">
        <f>'13-14-15 ans'!I12</f>
        <v>DNF</v>
      </c>
      <c r="H87" s="573">
        <f>'13-14-15 ans'!K53</f>
        <v>13</v>
      </c>
      <c r="I87" s="548">
        <f>IF(H87="","0,00%",LOOKUP(J87,Valeurs!$A$4:$A$43,Valeurs!$C$4:$C$43))</f>
        <v>3.2500000000000001E-2</v>
      </c>
      <c r="J87" s="575">
        <f>IF(H87="","",RANK(H87,$H$73:$H$132))</f>
        <v>5</v>
      </c>
      <c r="K87" s="578">
        <f>'13-14-15 ans'!K110</f>
        <v>6</v>
      </c>
      <c r="L87" s="548">
        <f>'13-14-15 ans'!J110</f>
        <v>1.4999999999999999E-2</v>
      </c>
      <c r="M87" s="569">
        <f>'13-14-15 ans'!I110</f>
        <v>11</v>
      </c>
      <c r="N87" s="590">
        <f>'13-14-15 ans'!F145</f>
        <v>12</v>
      </c>
      <c r="O87" s="548">
        <f>'13-14-15 ans'!G145</f>
        <v>0.12</v>
      </c>
      <c r="P87" s="575">
        <f>'13-14-15 ans'!E145</f>
        <v>6</v>
      </c>
      <c r="Q87" s="571">
        <f>'13-14-15 ans'!F180</f>
        <v>0</v>
      </c>
      <c r="R87" s="548">
        <f>'13-14-15 ans'!G180</f>
        <v>0</v>
      </c>
      <c r="S87" s="577">
        <f>'13-14-15 ans'!E180</f>
        <v>17</v>
      </c>
      <c r="T87" s="590">
        <f>'13-14-15 ans'!F215</f>
        <v>1</v>
      </c>
      <c r="U87" s="548">
        <f>'13-14-15 ans'!G215</f>
        <v>1.7499999999999998E-2</v>
      </c>
      <c r="V87" s="577">
        <f>'13-14-15 ans'!E215</f>
        <v>16</v>
      </c>
    </row>
    <row r="88" spans="1:22" ht="13.5" customHeight="1" thickBot="1" x14ac:dyDescent="0.25">
      <c r="A88" s="225">
        <f>'13-14-15 ans'!A54</f>
        <v>0</v>
      </c>
      <c r="B88" s="226" t="str">
        <f>'13-14-15 ans'!B54</f>
        <v xml:space="preserve">Hugo Drouin </v>
      </c>
      <c r="C88" s="555"/>
      <c r="D88" s="584"/>
      <c r="E88" s="572"/>
      <c r="F88" s="549"/>
      <c r="G88" s="570"/>
      <c r="H88" s="574"/>
      <c r="I88" s="549"/>
      <c r="J88" s="576"/>
      <c r="K88" s="572"/>
      <c r="L88" s="549"/>
      <c r="M88" s="570"/>
      <c r="N88" s="574"/>
      <c r="O88" s="549"/>
      <c r="P88" s="576"/>
      <c r="Q88" s="572"/>
      <c r="R88" s="549"/>
      <c r="S88" s="570"/>
      <c r="T88" s="574"/>
      <c r="U88" s="549"/>
      <c r="V88" s="570"/>
    </row>
    <row r="89" spans="1:22" ht="12.75" customHeight="1" x14ac:dyDescent="0.2">
      <c r="A89" s="223" t="str">
        <f>'13-14-15 ans'!A55</f>
        <v>30Deux</v>
      </c>
      <c r="B89" s="224" t="str">
        <f>'13-14-15 ans'!B55</f>
        <v>Léa-Hamelin</v>
      </c>
      <c r="C89" s="554">
        <f>IF(D89="","",RANK(D89,$D$73:$D$132))</f>
        <v>21</v>
      </c>
      <c r="D89" s="583">
        <f>SUM(F89+I89+L89+O89+R89+U89)</f>
        <v>1.4999999999999999E-2</v>
      </c>
      <c r="E89" s="571">
        <f>'13-14-15 ans'!K13</f>
        <v>6</v>
      </c>
      <c r="F89" s="548">
        <f>'13-14-15 ans'!J13</f>
        <v>1.4999999999999999E-2</v>
      </c>
      <c r="G89" s="577">
        <f>'13-14-15 ans'!I13</f>
        <v>11</v>
      </c>
      <c r="H89" s="585" t="str">
        <f>'13-14-15 ans'!K55</f>
        <v>DQ</v>
      </c>
      <c r="I89" s="548">
        <f>IF(H89="","0,00%",LOOKUP(J89,Valeurs!$A$4:$A$43,Valeurs!$C$4:$C$43))</f>
        <v>0</v>
      </c>
      <c r="J89" s="575">
        <v>17</v>
      </c>
      <c r="K89" s="578">
        <f>'13-14-15 ans'!K111</f>
        <v>0</v>
      </c>
      <c r="L89" s="548">
        <f>'13-14-15 ans'!J111</f>
        <v>0</v>
      </c>
      <c r="M89" s="569">
        <f>'13-14-15 ans'!I111</f>
        <v>18</v>
      </c>
      <c r="N89" s="590">
        <f>'13-14-15 ans'!F146</f>
        <v>0</v>
      </c>
      <c r="O89" s="548">
        <f>'13-14-15 ans'!G146</f>
        <v>0</v>
      </c>
      <c r="P89" s="575">
        <f>'13-14-15 ans'!E146</f>
        <v>22</v>
      </c>
      <c r="Q89" s="571">
        <f>'13-14-15 ans'!F181</f>
        <v>0</v>
      </c>
      <c r="R89" s="548">
        <f>'13-14-15 ans'!G181</f>
        <v>0</v>
      </c>
      <c r="S89" s="577">
        <f>'13-14-15 ans'!E181</f>
        <v>21</v>
      </c>
      <c r="T89" s="590">
        <f>'13-14-15 ans'!F216</f>
        <v>0</v>
      </c>
      <c r="U89" s="548">
        <f>'13-14-15 ans'!G216</f>
        <v>0</v>
      </c>
      <c r="V89" s="577">
        <f>'13-14-15 ans'!E216</f>
        <v>22</v>
      </c>
    </row>
    <row r="90" spans="1:22" ht="13.5" customHeight="1" thickBot="1" x14ac:dyDescent="0.25">
      <c r="A90" s="225">
        <f>'13-14-15 ans'!A56</f>
        <v>0</v>
      </c>
      <c r="B90" s="226" t="str">
        <f>'13-14-15 ans'!B56</f>
        <v xml:space="preserve">Laurie Lefebvre </v>
      </c>
      <c r="C90" s="555"/>
      <c r="D90" s="584"/>
      <c r="E90" s="572"/>
      <c r="F90" s="549"/>
      <c r="G90" s="570"/>
      <c r="H90" s="586"/>
      <c r="I90" s="549"/>
      <c r="J90" s="576"/>
      <c r="K90" s="572"/>
      <c r="L90" s="549"/>
      <c r="M90" s="570"/>
      <c r="N90" s="574"/>
      <c r="O90" s="549"/>
      <c r="P90" s="576"/>
      <c r="Q90" s="572"/>
      <c r="R90" s="549"/>
      <c r="S90" s="570"/>
      <c r="T90" s="574"/>
      <c r="U90" s="549"/>
      <c r="V90" s="570"/>
    </row>
    <row r="91" spans="1:22" ht="12.75" customHeight="1" x14ac:dyDescent="0.2">
      <c r="A91" s="223" t="str">
        <f>'13-14-15 ans'!A57</f>
        <v>Dam'eauclès</v>
      </c>
      <c r="B91" s="224" t="str">
        <f>'13-14-15 ans'!B57</f>
        <v xml:space="preserve">Mathis Rousson </v>
      </c>
      <c r="C91" s="554">
        <f>IF(D91="","",RANK(D91,$D$73:$D$132))</f>
        <v>10</v>
      </c>
      <c r="D91" s="583">
        <f>SUM(F91+I91+L91+O91+R91+U91)</f>
        <v>0.30249999999999999</v>
      </c>
      <c r="E91" s="571">
        <f>'13-14-15 ans'!K14</f>
        <v>2</v>
      </c>
      <c r="F91" s="548">
        <f>'13-14-15 ans'!J14</f>
        <v>5.000000000000001E-3</v>
      </c>
      <c r="G91" s="577">
        <f>'13-14-15 ans'!I14</f>
        <v>15</v>
      </c>
      <c r="H91" s="573">
        <f>'13-14-15 ans'!K57</f>
        <v>4</v>
      </c>
      <c r="I91" s="548">
        <f>IF(H91="","0,00%",LOOKUP(J91,Valeurs!$A$4:$A$43,Valeurs!$C$4:$C$43))</f>
        <v>1.0000000000000002E-2</v>
      </c>
      <c r="J91" s="575">
        <f>IF(H91="","",RANK(H91,$H$73:$H$132))</f>
        <v>13</v>
      </c>
      <c r="K91" s="578">
        <f>'13-14-15 ans'!K112</f>
        <v>0</v>
      </c>
      <c r="L91" s="548">
        <f>'13-14-15 ans'!J112</f>
        <v>0</v>
      </c>
      <c r="M91" s="569">
        <f>'13-14-15 ans'!I112</f>
        <v>22</v>
      </c>
      <c r="N91" s="590">
        <f>'13-14-15 ans'!F147</f>
        <v>8</v>
      </c>
      <c r="O91" s="548">
        <f>'13-14-15 ans'!G147</f>
        <v>8.0000000000000016E-2</v>
      </c>
      <c r="P91" s="575">
        <f>'13-14-15 ans'!E147</f>
        <v>9</v>
      </c>
      <c r="Q91" s="571">
        <f>'13-14-15 ans'!F182</f>
        <v>8</v>
      </c>
      <c r="R91" s="548">
        <f>'13-14-15 ans'!G182</f>
        <v>0.12</v>
      </c>
      <c r="S91" s="577">
        <f>'13-14-15 ans'!E182</f>
        <v>9</v>
      </c>
      <c r="T91" s="590">
        <f>'13-14-15 ans'!F217</f>
        <v>5</v>
      </c>
      <c r="U91" s="548">
        <f>'13-14-15 ans'!G217</f>
        <v>8.7499999999999994E-2</v>
      </c>
      <c r="V91" s="577">
        <f>'13-14-15 ans'!E217</f>
        <v>12</v>
      </c>
    </row>
    <row r="92" spans="1:22" ht="13.5" customHeight="1" thickBot="1" x14ac:dyDescent="0.25">
      <c r="A92" s="225">
        <f>'13-14-15 ans'!A58</f>
        <v>0</v>
      </c>
      <c r="B92" s="226" t="str">
        <f>'13-14-15 ans'!B58</f>
        <v xml:space="preserve">Zacharie Yergeau </v>
      </c>
      <c r="C92" s="555"/>
      <c r="D92" s="584"/>
      <c r="E92" s="572"/>
      <c r="F92" s="549"/>
      <c r="G92" s="570"/>
      <c r="H92" s="574"/>
      <c r="I92" s="549"/>
      <c r="J92" s="576"/>
      <c r="K92" s="572"/>
      <c r="L92" s="549"/>
      <c r="M92" s="570"/>
      <c r="N92" s="574"/>
      <c r="O92" s="549"/>
      <c r="P92" s="576"/>
      <c r="Q92" s="572"/>
      <c r="R92" s="549"/>
      <c r="S92" s="570"/>
      <c r="T92" s="574"/>
      <c r="U92" s="549"/>
      <c r="V92" s="570"/>
    </row>
    <row r="93" spans="1:22" ht="12.75" customHeight="1" x14ac:dyDescent="0.2">
      <c r="A93" s="223" t="str">
        <f>'13-14-15 ans'!A59</f>
        <v>Dam'eauclès</v>
      </c>
      <c r="B93" s="224" t="str">
        <f>'13-14-15 ans'!B59</f>
        <v xml:space="preserve">Myriam Jacques </v>
      </c>
      <c r="C93" s="554">
        <f>IF(D93="","",RANK(D93,$D$73:$D$132))</f>
        <v>1</v>
      </c>
      <c r="D93" s="583">
        <f>SUM(F93+I93+L93+O93+R93+U93)</f>
        <v>0.90249999999999997</v>
      </c>
      <c r="E93" s="571">
        <f>'13-14-15 ans'!K15</f>
        <v>7</v>
      </c>
      <c r="F93" s="548">
        <f>'13-14-15 ans'!J15</f>
        <v>1.7499999999999998E-2</v>
      </c>
      <c r="G93" s="577">
        <f>'13-14-15 ans'!I15</f>
        <v>10</v>
      </c>
      <c r="H93" s="573">
        <f>'13-14-15 ans'!K59</f>
        <v>0</v>
      </c>
      <c r="I93" s="548">
        <f>IF(H93="","0,00%",LOOKUP(J93,Valeurs!$A$4:$A$43,Valeurs!$C$4:$C$43))</f>
        <v>2.5000000000000005E-3</v>
      </c>
      <c r="J93" s="575">
        <f>IF(H93="","",RANK(H93,$H$73:$H$132))</f>
        <v>16</v>
      </c>
      <c r="K93" s="578">
        <f>'13-14-15 ans'!K113</f>
        <v>13</v>
      </c>
      <c r="L93" s="548">
        <f>'13-14-15 ans'!J113</f>
        <v>3.2500000000000001E-2</v>
      </c>
      <c r="M93" s="569">
        <f>'13-14-15 ans'!I113</f>
        <v>5</v>
      </c>
      <c r="N93" s="590">
        <f>'13-14-15 ans'!F148</f>
        <v>20</v>
      </c>
      <c r="O93" s="548">
        <f>'13-14-15 ans'!G148</f>
        <v>0.2</v>
      </c>
      <c r="P93" s="575">
        <f>'13-14-15 ans'!E148</f>
        <v>1</v>
      </c>
      <c r="Q93" s="571">
        <f>'13-14-15 ans'!F183</f>
        <v>20</v>
      </c>
      <c r="R93" s="548">
        <f>'13-14-15 ans'!G183</f>
        <v>0.3</v>
      </c>
      <c r="S93" s="577">
        <f>'13-14-15 ans'!E183</f>
        <v>1</v>
      </c>
      <c r="T93" s="590">
        <f>'13-14-15 ans'!F218</f>
        <v>20</v>
      </c>
      <c r="U93" s="548">
        <f>'13-14-15 ans'!G218</f>
        <v>0.35</v>
      </c>
      <c r="V93" s="577">
        <f>'13-14-15 ans'!E218</f>
        <v>1</v>
      </c>
    </row>
    <row r="94" spans="1:22" ht="13.5" customHeight="1" thickBot="1" x14ac:dyDescent="0.25">
      <c r="A94" s="225">
        <f>'13-14-15 ans'!A60</f>
        <v>0</v>
      </c>
      <c r="B94" s="226" t="str">
        <f>'13-14-15 ans'!B60</f>
        <v xml:space="preserve">Camille Vallière </v>
      </c>
      <c r="C94" s="555"/>
      <c r="D94" s="584"/>
      <c r="E94" s="572"/>
      <c r="F94" s="549"/>
      <c r="G94" s="570"/>
      <c r="H94" s="574"/>
      <c r="I94" s="549"/>
      <c r="J94" s="576"/>
      <c r="K94" s="572"/>
      <c r="L94" s="549"/>
      <c r="M94" s="570"/>
      <c r="N94" s="574"/>
      <c r="O94" s="549"/>
      <c r="P94" s="576"/>
      <c r="Q94" s="572"/>
      <c r="R94" s="549"/>
      <c r="S94" s="570"/>
      <c r="T94" s="574"/>
      <c r="U94" s="549"/>
      <c r="V94" s="570"/>
    </row>
    <row r="95" spans="1:22" ht="12.75" customHeight="1" x14ac:dyDescent="0.2">
      <c r="A95" s="223" t="str">
        <f>'13-14-15 ans'!A61</f>
        <v>Narval</v>
      </c>
      <c r="B95" s="224" t="str">
        <f>'13-14-15 ans'!B61</f>
        <v xml:space="preserve">Laura Vincent </v>
      </c>
      <c r="C95" s="554">
        <f>IF(D95="","",RANK(D95,$D$73:$D$132))</f>
        <v>4</v>
      </c>
      <c r="D95" s="583">
        <f>SUM(F95+I95+L95+O95+R95+U95)</f>
        <v>0.66</v>
      </c>
      <c r="E95" s="571">
        <f>'13-14-15 ans'!K16</f>
        <v>18</v>
      </c>
      <c r="F95" s="548">
        <f>'13-14-15 ans'!J16</f>
        <v>4.5000000000000005E-2</v>
      </c>
      <c r="G95" s="577">
        <f>'13-14-15 ans'!I16</f>
        <v>2</v>
      </c>
      <c r="H95" s="585">
        <f>'13-14-15 ans'!K61</f>
        <v>8</v>
      </c>
      <c r="I95" s="548">
        <f>IF(H95="","0,00%",LOOKUP(J95,Valeurs!$A$4:$A$43,Valeurs!$C$4:$C$43))</f>
        <v>2.0000000000000004E-2</v>
      </c>
      <c r="J95" s="575">
        <f>IF(H95="","",RANK(H95,$H$73:$H$132))</f>
        <v>9</v>
      </c>
      <c r="K95" s="578">
        <f>'13-14-15 ans'!K114</f>
        <v>5</v>
      </c>
      <c r="L95" s="548">
        <f>'13-14-15 ans'!J114</f>
        <v>1.2500000000000001E-2</v>
      </c>
      <c r="M95" s="569">
        <f>'13-14-15 ans'!I114</f>
        <v>12</v>
      </c>
      <c r="N95" s="590">
        <f>'13-14-15 ans'!F149</f>
        <v>16</v>
      </c>
      <c r="O95" s="548">
        <f>'13-14-15 ans'!G149</f>
        <v>0.16000000000000003</v>
      </c>
      <c r="P95" s="575">
        <f>'13-14-15 ans'!E149</f>
        <v>3</v>
      </c>
      <c r="Q95" s="571">
        <f>'13-14-15 ans'!F184</f>
        <v>13</v>
      </c>
      <c r="R95" s="548">
        <f>'13-14-15 ans'!G184</f>
        <v>0.19500000000000001</v>
      </c>
      <c r="S95" s="577">
        <f>'13-14-15 ans'!E184</f>
        <v>5</v>
      </c>
      <c r="T95" s="590">
        <f>'13-14-15 ans'!F219</f>
        <v>13</v>
      </c>
      <c r="U95" s="548">
        <f>'13-14-15 ans'!G219</f>
        <v>0.22749999999999998</v>
      </c>
      <c r="V95" s="577">
        <f>'13-14-15 ans'!E219</f>
        <v>5</v>
      </c>
    </row>
    <row r="96" spans="1:22" ht="13.5" customHeight="1" thickBot="1" x14ac:dyDescent="0.25">
      <c r="A96" s="225">
        <f>'13-14-15 ans'!A62</f>
        <v>0</v>
      </c>
      <c r="B96" s="226" t="str">
        <f>'13-14-15 ans'!B62</f>
        <v>Jade Morel</v>
      </c>
      <c r="C96" s="555"/>
      <c r="D96" s="584"/>
      <c r="E96" s="572"/>
      <c r="F96" s="549"/>
      <c r="G96" s="570"/>
      <c r="H96" s="586"/>
      <c r="I96" s="549"/>
      <c r="J96" s="576"/>
      <c r="K96" s="572"/>
      <c r="L96" s="549"/>
      <c r="M96" s="570"/>
      <c r="N96" s="574"/>
      <c r="O96" s="549"/>
      <c r="P96" s="576"/>
      <c r="Q96" s="572"/>
      <c r="R96" s="549"/>
      <c r="S96" s="570"/>
      <c r="T96" s="574"/>
      <c r="U96" s="549"/>
      <c r="V96" s="570"/>
    </row>
    <row r="97" spans="1:22" ht="12.75" customHeight="1" x14ac:dyDescent="0.2">
      <c r="A97" s="223" t="str">
        <f>'13-14-15 ans'!A63</f>
        <v>Narval</v>
      </c>
      <c r="B97" s="224" t="str">
        <f>'13-14-15 ans'!B63</f>
        <v>Gabrielle Diotte</v>
      </c>
      <c r="C97" s="554">
        <f>IF(D97="","",RANK(D97,$D$73:$D$132))</f>
        <v>2</v>
      </c>
      <c r="D97" s="583">
        <f>SUM(F97+I97+L97+O97+R97+U97)</f>
        <v>0.79249999999999998</v>
      </c>
      <c r="E97" s="571">
        <f>'13-14-15 ans'!K17</f>
        <v>11</v>
      </c>
      <c r="F97" s="548">
        <f>'13-14-15 ans'!J17</f>
        <v>2.7500000000000004E-2</v>
      </c>
      <c r="G97" s="577">
        <f>'13-14-15 ans'!I17</f>
        <v>7</v>
      </c>
      <c r="H97" s="573">
        <f>'13-14-15 ans'!K63</f>
        <v>18</v>
      </c>
      <c r="I97" s="548">
        <f>IF(H97="","0,00%",LOOKUP(J97,Valeurs!$A$4:$A$43,Valeurs!$C$4:$C$43))</f>
        <v>4.5000000000000005E-2</v>
      </c>
      <c r="J97" s="575">
        <f>IF(H97="","",RANK(H97,$H$73:$H$132))</f>
        <v>2</v>
      </c>
      <c r="K97" s="578">
        <f>'13-14-15 ans'!K115</f>
        <v>14</v>
      </c>
      <c r="L97" s="548">
        <f>'13-14-15 ans'!J115</f>
        <v>3.4999999999999996E-2</v>
      </c>
      <c r="M97" s="569">
        <f>'13-14-15 ans'!I115</f>
        <v>4</v>
      </c>
      <c r="N97" s="590">
        <f>'13-14-15 ans'!F150</f>
        <v>10</v>
      </c>
      <c r="O97" s="548">
        <f>'13-14-15 ans'!G150</f>
        <v>0.1</v>
      </c>
      <c r="P97" s="575">
        <f>'13-14-15 ans'!E150</f>
        <v>8</v>
      </c>
      <c r="Q97" s="571">
        <f>'13-14-15 ans'!F185</f>
        <v>18</v>
      </c>
      <c r="R97" s="548">
        <f>'13-14-15 ans'!G185</f>
        <v>0.27</v>
      </c>
      <c r="S97" s="577">
        <f>'13-14-15 ans'!E185</f>
        <v>2</v>
      </c>
      <c r="T97" s="590">
        <f>'13-14-15 ans'!F220</f>
        <v>18</v>
      </c>
      <c r="U97" s="548">
        <f>'13-14-15 ans'!G220</f>
        <v>0.315</v>
      </c>
      <c r="V97" s="577">
        <f>'13-14-15 ans'!E220</f>
        <v>2</v>
      </c>
    </row>
    <row r="98" spans="1:22" ht="13.5" customHeight="1" thickBot="1" x14ac:dyDescent="0.25">
      <c r="A98" s="225">
        <f>'13-14-15 ans'!A64</f>
        <v>0</v>
      </c>
      <c r="B98" s="226" t="str">
        <f>'13-14-15 ans'!B64</f>
        <v xml:space="preserve">Léony Gobeil </v>
      </c>
      <c r="C98" s="555"/>
      <c r="D98" s="584"/>
      <c r="E98" s="572"/>
      <c r="F98" s="549"/>
      <c r="G98" s="570"/>
      <c r="H98" s="574"/>
      <c r="I98" s="549"/>
      <c r="J98" s="576"/>
      <c r="K98" s="572"/>
      <c r="L98" s="549"/>
      <c r="M98" s="570"/>
      <c r="N98" s="574"/>
      <c r="O98" s="549"/>
      <c r="P98" s="576"/>
      <c r="Q98" s="572"/>
      <c r="R98" s="549"/>
      <c r="S98" s="570"/>
      <c r="T98" s="574"/>
      <c r="U98" s="549"/>
      <c r="V98" s="570"/>
    </row>
    <row r="99" spans="1:22" ht="12.75" customHeight="1" x14ac:dyDescent="0.2">
      <c r="A99" s="223" t="str">
        <f>'13-14-15 ans'!A65</f>
        <v>Narval</v>
      </c>
      <c r="B99" s="224" t="str">
        <f>'13-14-15 ans'!B65</f>
        <v>Anthony Pellegrinuzzi</v>
      </c>
      <c r="C99" s="554">
        <f>IF(D99="","",RANK(D99,$D$73:$D$132))</f>
        <v>13</v>
      </c>
      <c r="D99" s="583">
        <f>SUM(F99+I99+L99+O99+R99+U99)</f>
        <v>0.22249999999999998</v>
      </c>
      <c r="E99" s="571">
        <f>'13-14-15 ans'!K18</f>
        <v>5</v>
      </c>
      <c r="F99" s="548">
        <f>'13-14-15 ans'!J18</f>
        <v>1.2500000000000001E-2</v>
      </c>
      <c r="G99" s="577">
        <f>'13-14-15 ans'!I18</f>
        <v>12</v>
      </c>
      <c r="H99" s="573">
        <f>'13-14-15 ans'!K65</f>
        <v>12</v>
      </c>
      <c r="I99" s="548">
        <f>IF(H99="","0,00%",LOOKUP(J99,Valeurs!$A$4:$A$43,Valeurs!$C$4:$C$43))</f>
        <v>0.03</v>
      </c>
      <c r="J99" s="575">
        <f>IF(H99="","",RANK(H99,$H$73:$H$132))</f>
        <v>6</v>
      </c>
      <c r="K99" s="578">
        <f>'13-14-15 ans'!K116</f>
        <v>0</v>
      </c>
      <c r="L99" s="548">
        <f>'13-14-15 ans'!J116</f>
        <v>0</v>
      </c>
      <c r="M99" s="569">
        <f>'13-14-15 ans'!I116</f>
        <v>17</v>
      </c>
      <c r="N99" s="590">
        <f>'13-14-15 ans'!F151</f>
        <v>6</v>
      </c>
      <c r="O99" s="548">
        <f>'13-14-15 ans'!G151</f>
        <v>0.06</v>
      </c>
      <c r="P99" s="575">
        <f>'13-14-15 ans'!E151</f>
        <v>11</v>
      </c>
      <c r="Q99" s="571">
        <f>'13-14-15 ans'!F186</f>
        <v>8</v>
      </c>
      <c r="R99" s="548">
        <f>'13-14-15 ans'!G186</f>
        <v>0.12</v>
      </c>
      <c r="S99" s="577">
        <f>'13-14-15 ans'!E186</f>
        <v>9</v>
      </c>
      <c r="T99" s="590">
        <f>'13-14-15 ans'!F221</f>
        <v>0</v>
      </c>
      <c r="U99" s="548">
        <f>'13-14-15 ans'!G221</f>
        <v>0</v>
      </c>
      <c r="V99" s="577">
        <f>'13-14-15 ans'!E221</f>
        <v>17</v>
      </c>
    </row>
    <row r="100" spans="1:22" ht="13.5" customHeight="1" thickBot="1" x14ac:dyDescent="0.25">
      <c r="A100" s="225">
        <f>'13-14-15 ans'!A66</f>
        <v>0</v>
      </c>
      <c r="B100" s="226" t="str">
        <f>'13-14-15 ans'!B66</f>
        <v>Joëlle Gauthier-Drapeau</v>
      </c>
      <c r="C100" s="555"/>
      <c r="D100" s="584"/>
      <c r="E100" s="572"/>
      <c r="F100" s="549"/>
      <c r="G100" s="570"/>
      <c r="H100" s="574"/>
      <c r="I100" s="549"/>
      <c r="J100" s="576"/>
      <c r="K100" s="572"/>
      <c r="L100" s="549"/>
      <c r="M100" s="570"/>
      <c r="N100" s="574"/>
      <c r="O100" s="549"/>
      <c r="P100" s="576"/>
      <c r="Q100" s="572"/>
      <c r="R100" s="549"/>
      <c r="S100" s="570"/>
      <c r="T100" s="574"/>
      <c r="U100" s="549"/>
      <c r="V100" s="570"/>
    </row>
    <row r="101" spans="1:22" ht="12.75" customHeight="1" x14ac:dyDescent="0.2">
      <c r="A101" s="223" t="str">
        <f>'13-14-15 ans'!A67</f>
        <v>CAEM</v>
      </c>
      <c r="B101" s="224" t="str">
        <f>'13-14-15 ans'!B67</f>
        <v xml:space="preserve">Blanche Dea </v>
      </c>
      <c r="C101" s="554">
        <f>IF(D101="","",RANK(D101,$D$73:$D$132))</f>
        <v>5</v>
      </c>
      <c r="D101" s="583">
        <f>SUM(F101+I101+L101+O101+R101+U101)</f>
        <v>0.54</v>
      </c>
      <c r="E101" s="571">
        <f>'13-14-15 ans'!K19</f>
        <v>10</v>
      </c>
      <c r="F101" s="548">
        <f>'13-14-15 ans'!J19</f>
        <v>2.5000000000000001E-2</v>
      </c>
      <c r="G101" s="577">
        <f>'13-14-15 ans'!I19</f>
        <v>8</v>
      </c>
      <c r="H101" s="585">
        <f>'13-14-15 ans'!K67</f>
        <v>11</v>
      </c>
      <c r="I101" s="548">
        <f>IF(H101="","0,00%",LOOKUP(J101,Valeurs!$A$4:$A$43,Valeurs!$C$4:$C$43))</f>
        <v>2.7500000000000004E-2</v>
      </c>
      <c r="J101" s="575">
        <f>IF(H101="","",RANK(H101,$H$73:$H$132))</f>
        <v>7</v>
      </c>
      <c r="K101" s="578">
        <f>'13-14-15 ans'!K117</f>
        <v>10</v>
      </c>
      <c r="L101" s="548">
        <f>'13-14-15 ans'!J117</f>
        <v>2.5000000000000001E-2</v>
      </c>
      <c r="M101" s="569">
        <f>'13-14-15 ans'!I117</f>
        <v>8</v>
      </c>
      <c r="N101" s="590">
        <f>'13-14-15 ans'!F152</f>
        <v>18</v>
      </c>
      <c r="O101" s="548">
        <f>'13-14-15 ans'!G152</f>
        <v>0.18000000000000002</v>
      </c>
      <c r="P101" s="575">
        <f>'13-14-15 ans'!E152</f>
        <v>2</v>
      </c>
      <c r="Q101" s="571">
        <f>'13-14-15 ans'!F187</f>
        <v>6</v>
      </c>
      <c r="R101" s="548">
        <f>'13-14-15 ans'!G187</f>
        <v>0.09</v>
      </c>
      <c r="S101" s="577">
        <f>'13-14-15 ans'!E187</f>
        <v>11</v>
      </c>
      <c r="T101" s="590">
        <f>'13-14-15 ans'!F222</f>
        <v>11</v>
      </c>
      <c r="U101" s="548">
        <f>'13-14-15 ans'!G222</f>
        <v>0.1925</v>
      </c>
      <c r="V101" s="577">
        <f>'13-14-15 ans'!E222</f>
        <v>7</v>
      </c>
    </row>
    <row r="102" spans="1:22" ht="13.5" customHeight="1" thickBot="1" x14ac:dyDescent="0.25">
      <c r="A102" s="225">
        <f>'13-14-15 ans'!A68</f>
        <v>0</v>
      </c>
      <c r="B102" s="226" t="str">
        <f>'13-14-15 ans'!B68</f>
        <v>Audrey Desroches</v>
      </c>
      <c r="C102" s="555"/>
      <c r="D102" s="584"/>
      <c r="E102" s="572"/>
      <c r="F102" s="549"/>
      <c r="G102" s="570"/>
      <c r="H102" s="586"/>
      <c r="I102" s="549"/>
      <c r="J102" s="576"/>
      <c r="K102" s="572"/>
      <c r="L102" s="549"/>
      <c r="M102" s="570"/>
      <c r="N102" s="574"/>
      <c r="O102" s="549"/>
      <c r="P102" s="576"/>
      <c r="Q102" s="572"/>
      <c r="R102" s="549"/>
      <c r="S102" s="570"/>
      <c r="T102" s="574"/>
      <c r="U102" s="549"/>
      <c r="V102" s="570"/>
    </row>
    <row r="103" spans="1:22" ht="12.75" customHeight="1" x14ac:dyDescent="0.2">
      <c r="A103" s="223" t="str">
        <f>'13-14-15 ans'!A69</f>
        <v>CAEM</v>
      </c>
      <c r="B103" s="224" t="str">
        <f>'13-14-15 ans'!B69</f>
        <v xml:space="preserve">Zine Eddine Bebouchi </v>
      </c>
      <c r="C103" s="554">
        <f>IF(D103="","",RANK(D103,$D$73:$D$132))</f>
        <v>16</v>
      </c>
      <c r="D103" s="583">
        <f>SUM(F103+I103+L103+O103+R103+U103)</f>
        <v>0.2</v>
      </c>
      <c r="E103" s="571">
        <f>'13-14-15 ans'!K20</f>
        <v>0</v>
      </c>
      <c r="F103" s="548">
        <f>'13-14-15 ans'!J20</f>
        <v>0</v>
      </c>
      <c r="G103" s="577">
        <f>'13-14-15 ans'!I20</f>
        <v>19</v>
      </c>
      <c r="H103" s="573" t="str">
        <f>'13-14-15 ans'!K69</f>
        <v>DQ</v>
      </c>
      <c r="I103" s="548">
        <v>0</v>
      </c>
      <c r="J103" s="575" t="e">
        <f>IF(H103="","",RANK(H103,$H$73:$H$132))</f>
        <v>#VALUE!</v>
      </c>
      <c r="K103" s="578">
        <f>'13-14-15 ans'!K118</f>
        <v>0</v>
      </c>
      <c r="L103" s="548">
        <f>'13-14-15 ans'!J118</f>
        <v>0</v>
      </c>
      <c r="M103" s="569">
        <f>'13-14-15 ans'!I118</f>
        <v>20</v>
      </c>
      <c r="N103" s="590">
        <f>'13-14-15 ans'!F153</f>
        <v>2</v>
      </c>
      <c r="O103" s="548">
        <f>'13-14-15 ans'!G153</f>
        <v>2.0000000000000004E-2</v>
      </c>
      <c r="P103" s="575">
        <f>'13-14-15 ans'!E153</f>
        <v>15</v>
      </c>
      <c r="Q103" s="571">
        <f>'13-14-15 ans'!F188</f>
        <v>12</v>
      </c>
      <c r="R103" s="548">
        <f>'13-14-15 ans'!G188</f>
        <v>0.18</v>
      </c>
      <c r="S103" s="577">
        <f>'13-14-15 ans'!E188</f>
        <v>6</v>
      </c>
      <c r="T103" s="590">
        <f>'13-14-15 ans'!F223</f>
        <v>0</v>
      </c>
      <c r="U103" s="548">
        <f>'13-14-15 ans'!G223</f>
        <v>0</v>
      </c>
      <c r="V103" s="577">
        <f>'13-14-15 ans'!E223</f>
        <v>21</v>
      </c>
    </row>
    <row r="104" spans="1:22" ht="13.5" customHeight="1" thickBot="1" x14ac:dyDescent="0.25">
      <c r="A104" s="225">
        <f>'13-14-15 ans'!A70</f>
        <v>0</v>
      </c>
      <c r="B104" s="226" t="str">
        <f>'13-14-15 ans'!B70</f>
        <v>Sid Gasmi</v>
      </c>
      <c r="C104" s="555"/>
      <c r="D104" s="584"/>
      <c r="E104" s="572"/>
      <c r="F104" s="549"/>
      <c r="G104" s="570"/>
      <c r="H104" s="574"/>
      <c r="I104" s="549"/>
      <c r="J104" s="576"/>
      <c r="K104" s="572"/>
      <c r="L104" s="549"/>
      <c r="M104" s="570"/>
      <c r="N104" s="574"/>
      <c r="O104" s="549"/>
      <c r="P104" s="576"/>
      <c r="Q104" s="572"/>
      <c r="R104" s="549"/>
      <c r="S104" s="570"/>
      <c r="T104" s="574"/>
      <c r="U104" s="549"/>
      <c r="V104" s="570"/>
    </row>
    <row r="105" spans="1:22" ht="12.75" customHeight="1" x14ac:dyDescent="0.2">
      <c r="A105" s="223" t="str">
        <f>'13-14-15 ans'!A71</f>
        <v>CAEM</v>
      </c>
      <c r="B105" s="224" t="str">
        <f>'13-14-15 ans'!B71</f>
        <v xml:space="preserve">Yseult Vincent </v>
      </c>
      <c r="C105" s="554">
        <f t="shared" ref="C105:C131" si="4">IF(D105="","",RANK(D105,$D$73:$D$132))</f>
        <v>23</v>
      </c>
      <c r="D105" s="583">
        <f>SUM(F105+I105+L105+O105+R105+U105)</f>
        <v>0</v>
      </c>
      <c r="E105" s="571">
        <f>'13-14-15 ans'!K21</f>
        <v>0</v>
      </c>
      <c r="F105" s="548">
        <f>'13-14-15 ans'!J21</f>
        <v>0</v>
      </c>
      <c r="G105" s="569">
        <f>'13-14-15 ans'!I21</f>
        <v>18</v>
      </c>
      <c r="H105" s="585" t="str">
        <f>'13-14-15 ans'!K71</f>
        <v>DQ</v>
      </c>
      <c r="I105" s="548">
        <v>0</v>
      </c>
      <c r="J105" s="575" t="e">
        <f>IF(H105="","",RANK(H105,$H$73:$H$132))</f>
        <v>#VALUE!</v>
      </c>
      <c r="K105" s="578">
        <f>'13-14-15 ans'!K119</f>
        <v>0</v>
      </c>
      <c r="L105" s="548">
        <f>'13-14-15 ans'!J119</f>
        <v>0</v>
      </c>
      <c r="M105" s="569">
        <f>'13-14-15 ans'!I119</f>
        <v>19</v>
      </c>
      <c r="N105" s="590">
        <f>'13-14-15 ans'!F154</f>
        <v>0</v>
      </c>
      <c r="O105" s="548">
        <f>'13-14-15 ans'!G154</f>
        <v>0</v>
      </c>
      <c r="P105" s="575">
        <f>'13-14-15 ans'!E154</f>
        <v>21</v>
      </c>
      <c r="Q105" s="571">
        <f>'13-14-15 ans'!F189</f>
        <v>0</v>
      </c>
      <c r="R105" s="548">
        <f>'13-14-15 ans'!G189</f>
        <v>0</v>
      </c>
      <c r="S105" s="577">
        <f>'13-14-15 ans'!E189</f>
        <v>23</v>
      </c>
      <c r="T105" s="590">
        <f>'13-14-15 ans'!F224</f>
        <v>0</v>
      </c>
      <c r="U105" s="548">
        <f>'13-14-15 ans'!G224</f>
        <v>0</v>
      </c>
      <c r="V105" s="577">
        <f>'13-14-15 ans'!E224</f>
        <v>23</v>
      </c>
    </row>
    <row r="106" spans="1:22" ht="13.5" customHeight="1" thickBot="1" x14ac:dyDescent="0.25">
      <c r="A106" s="225">
        <f>'13-14-15 ans'!A72</f>
        <v>0</v>
      </c>
      <c r="B106" s="226" t="str">
        <f>'13-14-15 ans'!B72</f>
        <v>Emma Lajeunesse</v>
      </c>
      <c r="C106" s="555"/>
      <c r="D106" s="584"/>
      <c r="E106" s="582"/>
      <c r="F106" s="589"/>
      <c r="G106" s="579"/>
      <c r="H106" s="587"/>
      <c r="I106" s="549"/>
      <c r="J106" s="588"/>
      <c r="K106" s="582"/>
      <c r="L106" s="589"/>
      <c r="M106" s="579"/>
      <c r="N106" s="591"/>
      <c r="O106" s="589"/>
      <c r="P106" s="588"/>
      <c r="Q106" s="582"/>
      <c r="R106" s="589"/>
      <c r="S106" s="579"/>
      <c r="T106" s="591"/>
      <c r="U106" s="589"/>
      <c r="V106" s="579"/>
    </row>
    <row r="107" spans="1:22" ht="12.75" customHeight="1" thickBot="1" x14ac:dyDescent="0.25">
      <c r="A107" s="223" t="str">
        <f>'13-14-15 ans'!A73</f>
        <v>CSRN</v>
      </c>
      <c r="B107" s="224" t="str">
        <f>'13-14-15 ans'!B73</f>
        <v xml:space="preserve">Eugénie Tétreault </v>
      </c>
      <c r="C107" s="554">
        <f t="shared" si="4"/>
        <v>3</v>
      </c>
      <c r="D107" s="552">
        <f>SUM(F107+I107+L107+O107+R107+U107)</f>
        <v>0.77</v>
      </c>
      <c r="E107" s="547">
        <f>'13-14-15 ans'!K22</f>
        <v>14</v>
      </c>
      <c r="F107" s="541">
        <f>'13-14-15 ans'!J22</f>
        <v>3.4999999999999996E-2</v>
      </c>
      <c r="G107" s="546">
        <f>'13-14-15 ans'!I22</f>
        <v>4</v>
      </c>
      <c r="H107" s="551">
        <f>'13-14-15 ans'!K73</f>
        <v>16</v>
      </c>
      <c r="I107" s="548">
        <f>IF(H107="","0,00%",LOOKUP(J107,Valeurs!$A$4:$A$43,Valeurs!$C$4:$C$43))</f>
        <v>4.0000000000000008E-2</v>
      </c>
      <c r="J107" s="545">
        <f>IF(H107="","",RANK(H107,$H$73:$H$132))</f>
        <v>3</v>
      </c>
      <c r="K107" s="547">
        <f>'13-14-15 ans'!K120</f>
        <v>18</v>
      </c>
      <c r="L107" s="541">
        <f>'13-14-15 ans'!J120</f>
        <v>4.5000000000000005E-2</v>
      </c>
      <c r="M107" s="546">
        <f>'13-14-15 ans'!I120</f>
        <v>2</v>
      </c>
      <c r="N107" s="542">
        <f>'13-14-15 ans'!F155</f>
        <v>13</v>
      </c>
      <c r="O107" s="541">
        <f>'13-14-15 ans'!G155</f>
        <v>0.13</v>
      </c>
      <c r="P107" s="545">
        <f>'13-14-15 ans'!E155</f>
        <v>5</v>
      </c>
      <c r="Q107" s="543">
        <f>'13-14-15 ans'!F190</f>
        <v>16</v>
      </c>
      <c r="R107" s="541">
        <f>'13-14-15 ans'!G190</f>
        <v>0.24</v>
      </c>
      <c r="S107" s="544">
        <f>'13-14-15 ans'!E190</f>
        <v>3</v>
      </c>
      <c r="T107" s="542">
        <f>'13-14-15 ans'!F225</f>
        <v>16</v>
      </c>
      <c r="U107" s="541">
        <f>'13-14-15 ans'!G225</f>
        <v>0.27999999999999997</v>
      </c>
      <c r="V107" s="544">
        <f>'13-14-15 ans'!E225</f>
        <v>3</v>
      </c>
    </row>
    <row r="108" spans="1:22" ht="13.5" customHeight="1" thickBot="1" x14ac:dyDescent="0.25">
      <c r="A108" s="225">
        <f>'13-14-15 ans'!A74</f>
        <v>0</v>
      </c>
      <c r="B108" s="226" t="str">
        <f>'13-14-15 ans'!B74</f>
        <v>Thomas Martin</v>
      </c>
      <c r="C108" s="555"/>
      <c r="D108" s="553"/>
      <c r="E108" s="543"/>
      <c r="F108" s="541"/>
      <c r="G108" s="544"/>
      <c r="H108" s="551"/>
      <c r="I108" s="549"/>
      <c r="J108" s="545"/>
      <c r="K108" s="543"/>
      <c r="L108" s="541"/>
      <c r="M108" s="544"/>
      <c r="N108" s="542"/>
      <c r="O108" s="541"/>
      <c r="P108" s="545"/>
      <c r="Q108" s="543"/>
      <c r="R108" s="541"/>
      <c r="S108" s="544"/>
      <c r="T108" s="542"/>
      <c r="U108" s="541"/>
      <c r="V108" s="544"/>
    </row>
    <row r="109" spans="1:22" ht="12.75" customHeight="1" thickBot="1" x14ac:dyDescent="0.25">
      <c r="A109" s="223" t="str">
        <f>'13-14-15 ans'!A75</f>
        <v>CSRN</v>
      </c>
      <c r="B109" s="224" t="str">
        <f>'13-14-15 ans'!B75</f>
        <v>Gabriel Jaillet</v>
      </c>
      <c r="C109" s="554">
        <f t="shared" si="4"/>
        <v>14</v>
      </c>
      <c r="D109" s="552">
        <f>SUM(F109+I109+L109+O109+R109+U109)</f>
        <v>0.21249999999999999</v>
      </c>
      <c r="E109" s="547" t="str">
        <f>'13-14-15 ans'!K23</f>
        <v>0</v>
      </c>
      <c r="F109" s="541" t="str">
        <f>'13-14-15 ans'!J23</f>
        <v>0,00%</v>
      </c>
      <c r="G109" s="546" t="str">
        <f>'13-14-15 ans'!I23</f>
        <v>DNF</v>
      </c>
      <c r="H109" s="551" t="str">
        <f>'13-14-15 ans'!K75</f>
        <v>DQ</v>
      </c>
      <c r="I109" s="548">
        <v>0</v>
      </c>
      <c r="J109" s="545" t="e">
        <f>IF(H109="","",RANK(H109,$H$73:$H$132))</f>
        <v>#VALUE!</v>
      </c>
      <c r="K109" s="547">
        <f>'13-14-15 ans'!K121</f>
        <v>8</v>
      </c>
      <c r="L109" s="541">
        <f>'13-14-15 ans'!J121</f>
        <v>2.0000000000000004E-2</v>
      </c>
      <c r="M109" s="546">
        <f>'13-14-15 ans'!I121</f>
        <v>9</v>
      </c>
      <c r="N109" s="542">
        <f>'13-14-15 ans'!F156</f>
        <v>11</v>
      </c>
      <c r="O109" s="541">
        <f>'13-14-15 ans'!G156</f>
        <v>0.11000000000000001</v>
      </c>
      <c r="P109" s="545">
        <f>'13-14-15 ans'!E156</f>
        <v>7</v>
      </c>
      <c r="Q109" s="543">
        <f>'13-14-15 ans'!F191</f>
        <v>2</v>
      </c>
      <c r="R109" s="541">
        <f>'13-14-15 ans'!G191</f>
        <v>0.03</v>
      </c>
      <c r="S109" s="544">
        <f>'13-14-15 ans'!E191</f>
        <v>15</v>
      </c>
      <c r="T109" s="542">
        <f>'13-14-15 ans'!F226</f>
        <v>3</v>
      </c>
      <c r="U109" s="541">
        <f>'13-14-15 ans'!G226</f>
        <v>5.2499999999999998E-2</v>
      </c>
      <c r="V109" s="544">
        <f>'13-14-15 ans'!E226</f>
        <v>14</v>
      </c>
    </row>
    <row r="110" spans="1:22" ht="13.5" customHeight="1" thickBot="1" x14ac:dyDescent="0.25">
      <c r="A110" s="225">
        <f>'13-14-15 ans'!A76</f>
        <v>0</v>
      </c>
      <c r="B110" s="226" t="str">
        <f>'13-14-15 ans'!B76</f>
        <v xml:space="preserve">Maxime Laurence </v>
      </c>
      <c r="C110" s="555"/>
      <c r="D110" s="553"/>
      <c r="E110" s="543"/>
      <c r="F110" s="541"/>
      <c r="G110" s="544"/>
      <c r="H110" s="551"/>
      <c r="I110" s="549"/>
      <c r="J110" s="545"/>
      <c r="K110" s="543"/>
      <c r="L110" s="541"/>
      <c r="M110" s="544"/>
      <c r="N110" s="542"/>
      <c r="O110" s="541"/>
      <c r="P110" s="545"/>
      <c r="Q110" s="543"/>
      <c r="R110" s="541"/>
      <c r="S110" s="544"/>
      <c r="T110" s="542"/>
      <c r="U110" s="541"/>
      <c r="V110" s="544"/>
    </row>
    <row r="111" spans="1:22" ht="12.75" customHeight="1" thickBot="1" x14ac:dyDescent="0.25">
      <c r="A111" s="223" t="str">
        <f>'13-14-15 ans'!A77</f>
        <v>CSRN</v>
      </c>
      <c r="B111" s="224" t="str">
        <f>'13-14-15 ans'!B77</f>
        <v xml:space="preserve">Jonathan St-Roch </v>
      </c>
      <c r="C111" s="554">
        <f t="shared" si="4"/>
        <v>7</v>
      </c>
      <c r="D111" s="552">
        <f>SUM(F111+I111+L111+O111+R111+U111)</f>
        <v>0.47500000000000003</v>
      </c>
      <c r="E111" s="547">
        <f>'13-14-15 ans'!K24</f>
        <v>20</v>
      </c>
      <c r="F111" s="541">
        <f>'13-14-15 ans'!J24</f>
        <v>0.05</v>
      </c>
      <c r="G111" s="546">
        <f>'13-14-15 ans'!I24</f>
        <v>1</v>
      </c>
      <c r="H111" s="550">
        <f>'13-14-15 ans'!K77</f>
        <v>20</v>
      </c>
      <c r="I111" s="548">
        <f>IF(H111="","0,00%",LOOKUP(J111,Valeurs!$A$4:$A$43,Valeurs!$C$4:$C$43))</f>
        <v>0.05</v>
      </c>
      <c r="J111" s="545">
        <f>IF(H111="","",RANK(H111,$H$73:$H$132))</f>
        <v>1</v>
      </c>
      <c r="K111" s="547">
        <f>'13-14-15 ans'!K122</f>
        <v>20</v>
      </c>
      <c r="L111" s="541">
        <f>'13-14-15 ans'!J122</f>
        <v>0.05</v>
      </c>
      <c r="M111" s="546">
        <f>'13-14-15 ans'!I122</f>
        <v>1</v>
      </c>
      <c r="N111" s="542">
        <f>'13-14-15 ans'!F157</f>
        <v>0</v>
      </c>
      <c r="O111" s="541">
        <f>'13-14-15 ans'!G157</f>
        <v>0</v>
      </c>
      <c r="P111" s="545">
        <f>'13-14-15 ans'!E157</f>
        <v>18</v>
      </c>
      <c r="Q111" s="543">
        <f>'13-14-15 ans'!F192</f>
        <v>10</v>
      </c>
      <c r="R111" s="541">
        <f>'13-14-15 ans'!G192</f>
        <v>0.15</v>
      </c>
      <c r="S111" s="544">
        <f>'13-14-15 ans'!E192</f>
        <v>8</v>
      </c>
      <c r="T111" s="542">
        <f>'13-14-15 ans'!F227</f>
        <v>10</v>
      </c>
      <c r="U111" s="541">
        <f>'13-14-15 ans'!G227</f>
        <v>0.17499999999999999</v>
      </c>
      <c r="V111" s="544">
        <f>'13-14-15 ans'!E227</f>
        <v>8</v>
      </c>
    </row>
    <row r="112" spans="1:22" ht="13.5" customHeight="1" thickBot="1" x14ac:dyDescent="0.25">
      <c r="A112" s="225">
        <f>'13-14-15 ans'!A78</f>
        <v>0</v>
      </c>
      <c r="B112" s="226" t="str">
        <f>'13-14-15 ans'!B78</f>
        <v xml:space="preserve">Malik Romdhani </v>
      </c>
      <c r="C112" s="555"/>
      <c r="D112" s="553"/>
      <c r="E112" s="543"/>
      <c r="F112" s="541"/>
      <c r="G112" s="544"/>
      <c r="H112" s="542"/>
      <c r="I112" s="549"/>
      <c r="J112" s="545"/>
      <c r="K112" s="543"/>
      <c r="L112" s="541"/>
      <c r="M112" s="544"/>
      <c r="N112" s="542"/>
      <c r="O112" s="541"/>
      <c r="P112" s="545"/>
      <c r="Q112" s="543"/>
      <c r="R112" s="541"/>
      <c r="S112" s="544"/>
      <c r="T112" s="542"/>
      <c r="U112" s="541"/>
      <c r="V112" s="544"/>
    </row>
    <row r="113" spans="1:22" ht="12.75" customHeight="1" thickBot="1" x14ac:dyDescent="0.25">
      <c r="A113" s="223" t="str">
        <f>'13-14-15 ans'!A79</f>
        <v>CSRN</v>
      </c>
      <c r="B113" s="224" t="str">
        <f>'13-14-15 ans'!B79</f>
        <v>Audray Descoteaux</v>
      </c>
      <c r="C113" s="554">
        <f t="shared" si="4"/>
        <v>20</v>
      </c>
      <c r="D113" s="552">
        <f>SUM(F113+I113+L113+O113+R113+U113)</f>
        <v>0.10500000000000001</v>
      </c>
      <c r="E113" s="547">
        <f>'13-14-15 ans'!K25</f>
        <v>4</v>
      </c>
      <c r="F113" s="541">
        <f>'13-14-15 ans'!J25</f>
        <v>1.0000000000000002E-2</v>
      </c>
      <c r="G113" s="546">
        <f>'13-14-15 ans'!I25</f>
        <v>13</v>
      </c>
      <c r="H113" s="550">
        <f>'13-14-15 ans'!K79</f>
        <v>2</v>
      </c>
      <c r="I113" s="548">
        <f>IF(H113="","0,00%",LOOKUP(J113,Valeurs!$A$4:$A$43,Valeurs!$C$4:$C$43))</f>
        <v>5.000000000000001E-3</v>
      </c>
      <c r="J113" s="545">
        <f>IF(H113="","",RANK(H113,$H$73:$H$132))</f>
        <v>15</v>
      </c>
      <c r="K113" s="547">
        <f>'13-14-15 ans'!K123</f>
        <v>2</v>
      </c>
      <c r="L113" s="541">
        <f>'13-14-15 ans'!J123</f>
        <v>5.000000000000001E-3</v>
      </c>
      <c r="M113" s="546">
        <f>'13-14-15 ans'!I123</f>
        <v>15</v>
      </c>
      <c r="N113" s="542">
        <f>'13-14-15 ans'!F158</f>
        <v>1</v>
      </c>
      <c r="O113" s="541">
        <f>'13-14-15 ans'!G158</f>
        <v>1.0000000000000002E-2</v>
      </c>
      <c r="P113" s="545">
        <f>'13-14-15 ans'!E158</f>
        <v>16</v>
      </c>
      <c r="Q113" s="543">
        <f>'13-14-15 ans'!F193</f>
        <v>5</v>
      </c>
      <c r="R113" s="541">
        <f>'13-14-15 ans'!G193</f>
        <v>7.4999999999999997E-2</v>
      </c>
      <c r="S113" s="544">
        <f>'13-14-15 ans'!E193</f>
        <v>12</v>
      </c>
      <c r="T113" s="542">
        <f>'13-14-15 ans'!F228</f>
        <v>0</v>
      </c>
      <c r="U113" s="541">
        <f>'13-14-15 ans'!G228</f>
        <v>0</v>
      </c>
      <c r="V113" s="544">
        <f>'13-14-15 ans'!E228</f>
        <v>20</v>
      </c>
    </row>
    <row r="114" spans="1:22" ht="13.5" customHeight="1" thickBot="1" x14ac:dyDescent="0.25">
      <c r="A114" s="225">
        <f>'13-14-15 ans'!A80</f>
        <v>0</v>
      </c>
      <c r="B114" s="226" t="str">
        <f>'13-14-15 ans'!B80</f>
        <v>Andrée Dolan</v>
      </c>
      <c r="C114" s="555"/>
      <c r="D114" s="553"/>
      <c r="E114" s="543"/>
      <c r="F114" s="541"/>
      <c r="G114" s="544"/>
      <c r="H114" s="542"/>
      <c r="I114" s="549"/>
      <c r="J114" s="545"/>
      <c r="K114" s="543"/>
      <c r="L114" s="541"/>
      <c r="M114" s="544"/>
      <c r="N114" s="542"/>
      <c r="O114" s="541"/>
      <c r="P114" s="545"/>
      <c r="Q114" s="543"/>
      <c r="R114" s="541"/>
      <c r="S114" s="544"/>
      <c r="T114" s="542"/>
      <c r="U114" s="541"/>
      <c r="V114" s="544"/>
    </row>
    <row r="115" spans="1:22" ht="12.75" customHeight="1" thickBot="1" x14ac:dyDescent="0.25">
      <c r="A115" s="223" t="str">
        <f>'13-14-15 ans'!A81</f>
        <v>CAM</v>
      </c>
      <c r="B115" s="224" t="str">
        <f>'13-14-15 ans'!B81</f>
        <v>Édouard Laplante</v>
      </c>
      <c r="C115" s="554">
        <f t="shared" si="4"/>
        <v>11</v>
      </c>
      <c r="D115" s="552">
        <f>SUM(F115+I115+L115+O115+R115+U115)</f>
        <v>0.24</v>
      </c>
      <c r="E115" s="547">
        <f>'13-14-15 ans'!K26</f>
        <v>8</v>
      </c>
      <c r="F115" s="541">
        <f>'13-14-15 ans'!J26</f>
        <v>2.0000000000000004E-2</v>
      </c>
      <c r="G115" s="546">
        <f>'13-14-15 ans'!I26</f>
        <v>9</v>
      </c>
      <c r="H115" s="550">
        <f>'13-14-15 ans'!K81</f>
        <v>6</v>
      </c>
      <c r="I115" s="548">
        <f>IF(H115="","0,00%",LOOKUP(J115,Valeurs!$A$4:$A$43,Valeurs!$C$4:$C$43))</f>
        <v>1.4999999999999999E-2</v>
      </c>
      <c r="J115" s="545">
        <f>IF(H115="","",RANK(H115,$H$73:$H$132))</f>
        <v>11</v>
      </c>
      <c r="K115" s="547">
        <f>'13-14-15 ans'!K124</f>
        <v>5</v>
      </c>
      <c r="L115" s="541">
        <f>'13-14-15 ans'!J124</f>
        <v>1.2500000000000001E-2</v>
      </c>
      <c r="M115" s="546">
        <f>'13-14-15 ans'!I124</f>
        <v>12</v>
      </c>
      <c r="N115" s="542">
        <f>'13-14-15 ans'!F159</f>
        <v>1</v>
      </c>
      <c r="O115" s="541">
        <f>'13-14-15 ans'!G159</f>
        <v>1.0000000000000002E-2</v>
      </c>
      <c r="P115" s="545">
        <f>'13-14-15 ans'!E159</f>
        <v>16</v>
      </c>
      <c r="Q115" s="543">
        <f>'13-14-15 ans'!F194</f>
        <v>4</v>
      </c>
      <c r="R115" s="541">
        <f>'13-14-15 ans'!G194</f>
        <v>0.06</v>
      </c>
      <c r="S115" s="544">
        <f>'13-14-15 ans'!E194</f>
        <v>13</v>
      </c>
      <c r="T115" s="542">
        <f>'13-14-15 ans'!F229</f>
        <v>7</v>
      </c>
      <c r="U115" s="541">
        <f>'13-14-15 ans'!G229</f>
        <v>0.12249999999999998</v>
      </c>
      <c r="V115" s="544">
        <f>'13-14-15 ans'!E229</f>
        <v>10</v>
      </c>
    </row>
    <row r="116" spans="1:22" ht="13.5" customHeight="1" thickBot="1" x14ac:dyDescent="0.25">
      <c r="A116" s="225">
        <f>'13-14-15 ans'!A82</f>
        <v>0</v>
      </c>
      <c r="B116" s="226" t="str">
        <f>'13-14-15 ans'!B82</f>
        <v>Élie Janssen</v>
      </c>
      <c r="C116" s="555"/>
      <c r="D116" s="553"/>
      <c r="E116" s="543"/>
      <c r="F116" s="541"/>
      <c r="G116" s="544"/>
      <c r="H116" s="542"/>
      <c r="I116" s="549"/>
      <c r="J116" s="545"/>
      <c r="K116" s="543"/>
      <c r="L116" s="541"/>
      <c r="M116" s="544"/>
      <c r="N116" s="542"/>
      <c r="O116" s="541"/>
      <c r="P116" s="545"/>
      <c r="Q116" s="543"/>
      <c r="R116" s="541"/>
      <c r="S116" s="544"/>
      <c r="T116" s="542"/>
      <c r="U116" s="541"/>
      <c r="V116" s="544"/>
    </row>
    <row r="117" spans="1:22" ht="12.75" customHeight="1" thickBot="1" x14ac:dyDescent="0.25">
      <c r="A117" s="223" t="str">
        <f>'13-14-15 ans'!A83</f>
        <v>SSSL</v>
      </c>
      <c r="B117" s="224" t="str">
        <f>'13-14-15 ans'!B83</f>
        <v xml:space="preserve">Sybel Roy </v>
      </c>
      <c r="C117" s="554">
        <f t="shared" si="4"/>
        <v>6</v>
      </c>
      <c r="D117" s="552">
        <f>SUM(F117+I117+L117+O117+R117+U117)</f>
        <v>0.52749999999999997</v>
      </c>
      <c r="E117" s="547">
        <f>'13-14-15 ans'!K26</f>
        <v>8</v>
      </c>
      <c r="F117" s="541">
        <f>'13-14-15 ans'!J26</f>
        <v>2.0000000000000004E-2</v>
      </c>
      <c r="G117" s="546">
        <f>'13-14-15 ans'!I26</f>
        <v>9</v>
      </c>
      <c r="H117" s="550">
        <f>'13-14-15 ans'!K83</f>
        <v>10</v>
      </c>
      <c r="I117" s="548">
        <f>IF(H117="","0,00%",LOOKUP(J117,Valeurs!$A$4:$A$43,Valeurs!$C$4:$C$43))</f>
        <v>2.5000000000000001E-2</v>
      </c>
      <c r="J117" s="545">
        <f>IF(H117="","",RANK(H117,$H$73:$H$132))</f>
        <v>8</v>
      </c>
      <c r="K117" s="547">
        <f>'13-14-15 ans'!K125</f>
        <v>11</v>
      </c>
      <c r="L117" s="541">
        <f>'13-14-15 ans'!J125</f>
        <v>2.7500000000000004E-2</v>
      </c>
      <c r="M117" s="546">
        <f>'13-14-15 ans'!I125</f>
        <v>7</v>
      </c>
      <c r="N117" s="542">
        <f>'13-14-15 ans'!F160</f>
        <v>14</v>
      </c>
      <c r="O117" s="541">
        <f>'13-14-15 ans'!G160</f>
        <v>0.13999999999999999</v>
      </c>
      <c r="P117" s="545">
        <f>'13-14-15 ans'!E160</f>
        <v>4</v>
      </c>
      <c r="Q117" s="543">
        <f>'13-14-15 ans'!F195</f>
        <v>14</v>
      </c>
      <c r="R117" s="541">
        <f>'13-14-15 ans'!G195</f>
        <v>0.21</v>
      </c>
      <c r="S117" s="544">
        <f>'13-14-15 ans'!E195</f>
        <v>4</v>
      </c>
      <c r="T117" s="542">
        <f>'13-14-15 ans'!F230</f>
        <v>6</v>
      </c>
      <c r="U117" s="541">
        <f>'13-14-15 ans'!G230</f>
        <v>0.105</v>
      </c>
      <c r="V117" s="544">
        <f>'13-14-15 ans'!E230</f>
        <v>11</v>
      </c>
    </row>
    <row r="118" spans="1:22" ht="13.5" customHeight="1" thickBot="1" x14ac:dyDescent="0.25">
      <c r="A118" s="225">
        <f>'13-14-15 ans'!A84</f>
        <v>0</v>
      </c>
      <c r="B118" s="226" t="str">
        <f>'13-14-15 ans'!B84</f>
        <v>Paula Loaiza</v>
      </c>
      <c r="C118" s="555"/>
      <c r="D118" s="553"/>
      <c r="E118" s="543"/>
      <c r="F118" s="541"/>
      <c r="G118" s="544"/>
      <c r="H118" s="542"/>
      <c r="I118" s="549"/>
      <c r="J118" s="545"/>
      <c r="K118" s="543"/>
      <c r="L118" s="541"/>
      <c r="M118" s="544"/>
      <c r="N118" s="542"/>
      <c r="O118" s="541"/>
      <c r="P118" s="545"/>
      <c r="Q118" s="543"/>
      <c r="R118" s="541"/>
      <c r="S118" s="544"/>
      <c r="T118" s="542"/>
      <c r="U118" s="541"/>
      <c r="V118" s="544"/>
    </row>
    <row r="119" spans="1:22" ht="12.75" customHeight="1" thickBot="1" x14ac:dyDescent="0.25">
      <c r="A119" s="223">
        <f>'13-14-15 ans'!A85</f>
        <v>0</v>
      </c>
      <c r="B119" s="224" t="e">
        <f>'13-14-15 ans'!B85</f>
        <v>#REF!</v>
      </c>
      <c r="C119" s="554">
        <f t="shared" si="4"/>
        <v>23</v>
      </c>
      <c r="D119" s="552">
        <f>SUM(F119+I119+L119+O119+R119+U119)</f>
        <v>0</v>
      </c>
      <c r="E119" s="547" t="str">
        <f>'13-14-15 ans'!K28</f>
        <v/>
      </c>
      <c r="F119" s="541" t="str">
        <f>'13-14-15 ans'!J28</f>
        <v>0,00%</v>
      </c>
      <c r="G119" s="546" t="str">
        <f>'13-14-15 ans'!I28</f>
        <v/>
      </c>
      <c r="H119" s="550" t="str">
        <f>'13-14-15 ans'!K85</f>
        <v/>
      </c>
      <c r="I119" s="548" t="str">
        <f>IF(H119="","0,00%",LOOKUP(J119,Valeurs!$A$4:$A$43,Valeurs!$C$4:$C$43))</f>
        <v>0,00%</v>
      </c>
      <c r="J119" s="545" t="str">
        <f>IF(H119="","",RANK(H119,$H$73:$H$132))</f>
        <v/>
      </c>
      <c r="K119" s="547" t="str">
        <f>'13-14-15 ans'!K126</f>
        <v/>
      </c>
      <c r="L119" s="541" t="str">
        <f>'13-14-15 ans'!J126</f>
        <v>0,00%</v>
      </c>
      <c r="M119" s="546" t="str">
        <f>'13-14-15 ans'!I126</f>
        <v/>
      </c>
      <c r="N119" s="542" t="str">
        <f>'13-14-15 ans'!F161</f>
        <v/>
      </c>
      <c r="O119" s="541" t="str">
        <f>'13-14-15 ans'!G161</f>
        <v>0,00%</v>
      </c>
      <c r="P119" s="545" t="str">
        <f>'13-14-15 ans'!E161</f>
        <v/>
      </c>
      <c r="Q119" s="543" t="str">
        <f>'13-14-15 ans'!F196</f>
        <v/>
      </c>
      <c r="R119" s="541" t="str">
        <f>'13-14-15 ans'!G196</f>
        <v>0,00%</v>
      </c>
      <c r="S119" s="544" t="str">
        <f>'13-14-15 ans'!E196</f>
        <v/>
      </c>
      <c r="T119" s="542" t="str">
        <f>'13-14-15 ans'!F231</f>
        <v/>
      </c>
      <c r="U119" s="541" t="str">
        <f>'13-14-15 ans'!G231</f>
        <v>0,00%</v>
      </c>
      <c r="V119" s="544" t="str">
        <f>'13-14-15 ans'!E231</f>
        <v/>
      </c>
    </row>
    <row r="120" spans="1:22" ht="13.5" customHeight="1" thickBot="1" x14ac:dyDescent="0.25">
      <c r="A120" s="225">
        <f>'13-14-15 ans'!A86</f>
        <v>0</v>
      </c>
      <c r="B120" s="226" t="e">
        <f>'13-14-15 ans'!B86</f>
        <v>#REF!</v>
      </c>
      <c r="C120" s="555"/>
      <c r="D120" s="553"/>
      <c r="E120" s="543"/>
      <c r="F120" s="541"/>
      <c r="G120" s="544"/>
      <c r="H120" s="542"/>
      <c r="I120" s="549"/>
      <c r="J120" s="545"/>
      <c r="K120" s="543"/>
      <c r="L120" s="541"/>
      <c r="M120" s="544"/>
      <c r="N120" s="542"/>
      <c r="O120" s="541"/>
      <c r="P120" s="545"/>
      <c r="Q120" s="543"/>
      <c r="R120" s="541"/>
      <c r="S120" s="544"/>
      <c r="T120" s="542"/>
      <c r="U120" s="541"/>
      <c r="V120" s="544"/>
    </row>
    <row r="121" spans="1:22" ht="12.75" customHeight="1" thickBot="1" x14ac:dyDescent="0.25">
      <c r="A121" s="223">
        <f>'13-14-15 ans'!A87</f>
        <v>0</v>
      </c>
      <c r="B121" s="224" t="e">
        <f>'13-14-15 ans'!B87</f>
        <v>#REF!</v>
      </c>
      <c r="C121" s="554">
        <f t="shared" si="4"/>
        <v>23</v>
      </c>
      <c r="D121" s="552">
        <f>SUM(F121+I121+L121+O121+R121+U121)</f>
        <v>0</v>
      </c>
      <c r="E121" s="547" t="str">
        <f>'13-14-15 ans'!K29</f>
        <v/>
      </c>
      <c r="F121" s="541" t="str">
        <f>'13-14-15 ans'!J29</f>
        <v>0,00%</v>
      </c>
      <c r="G121" s="546" t="str">
        <f>'13-14-15 ans'!I29</f>
        <v/>
      </c>
      <c r="H121" s="550" t="str">
        <f>'13-14-15 ans'!K87</f>
        <v/>
      </c>
      <c r="I121" s="548" t="str">
        <f>IF(H121="","0,00%",LOOKUP(J121,Valeurs!$A$4:$A$43,Valeurs!$C$4:$C$43))</f>
        <v>0,00%</v>
      </c>
      <c r="J121" s="545" t="str">
        <f>IF(H121="","",RANK(H121,$H$73:$H$132))</f>
        <v/>
      </c>
      <c r="K121" s="547" t="str">
        <f>'13-14-15 ans'!K126</f>
        <v/>
      </c>
      <c r="L121" s="541" t="str">
        <f>'13-14-15 ans'!J126</f>
        <v>0,00%</v>
      </c>
      <c r="M121" s="546" t="str">
        <f>'13-14-15 ans'!I126</f>
        <v/>
      </c>
      <c r="N121" s="542" t="str">
        <f>'13-14-15 ans'!F162</f>
        <v/>
      </c>
      <c r="O121" s="541" t="str">
        <f>'13-14-15 ans'!G162</f>
        <v>0,00%</v>
      </c>
      <c r="P121" s="545" t="str">
        <f>'13-14-15 ans'!E162</f>
        <v/>
      </c>
      <c r="Q121" s="543" t="str">
        <f>'13-14-15 ans'!F197</f>
        <v/>
      </c>
      <c r="R121" s="541" t="str">
        <f>'13-14-15 ans'!G197</f>
        <v>0,00%</v>
      </c>
      <c r="S121" s="544" t="str">
        <f>'13-14-15 ans'!E197</f>
        <v/>
      </c>
      <c r="T121" s="542" t="str">
        <f>'13-14-15 ans'!F232</f>
        <v/>
      </c>
      <c r="U121" s="541" t="str">
        <f>'13-14-15 ans'!G232</f>
        <v>0,00%</v>
      </c>
      <c r="V121" s="544" t="str">
        <f>'13-14-15 ans'!E232</f>
        <v/>
      </c>
    </row>
    <row r="122" spans="1:22" ht="13.5" customHeight="1" thickBot="1" x14ac:dyDescent="0.25">
      <c r="A122" s="225">
        <f>'13-14-15 ans'!A88</f>
        <v>0</v>
      </c>
      <c r="B122" s="226" t="e">
        <f>'13-14-15 ans'!B88</f>
        <v>#REF!</v>
      </c>
      <c r="C122" s="555"/>
      <c r="D122" s="553"/>
      <c r="E122" s="543"/>
      <c r="F122" s="541"/>
      <c r="G122" s="544"/>
      <c r="H122" s="542"/>
      <c r="I122" s="549"/>
      <c r="J122" s="545"/>
      <c r="K122" s="543"/>
      <c r="L122" s="541"/>
      <c r="M122" s="544"/>
      <c r="N122" s="542"/>
      <c r="O122" s="541"/>
      <c r="P122" s="545"/>
      <c r="Q122" s="543"/>
      <c r="R122" s="541"/>
      <c r="S122" s="544"/>
      <c r="T122" s="542"/>
      <c r="U122" s="541"/>
      <c r="V122" s="544"/>
    </row>
    <row r="123" spans="1:22" ht="12.75" customHeight="1" thickBot="1" x14ac:dyDescent="0.25">
      <c r="A123" s="223">
        <f>'13-14-15 ans'!A89</f>
        <v>0</v>
      </c>
      <c r="B123" s="224" t="e">
        <f>'13-14-15 ans'!B89</f>
        <v>#REF!</v>
      </c>
      <c r="C123" s="554">
        <f t="shared" si="4"/>
        <v>23</v>
      </c>
      <c r="D123" s="552">
        <f>SUM(F123+I123+L123+O123+R123+U123)</f>
        <v>0</v>
      </c>
      <c r="E123" s="547" t="str">
        <f>'13-14-15 ans'!K30</f>
        <v/>
      </c>
      <c r="F123" s="541" t="str">
        <f>'13-14-15 ans'!J30</f>
        <v>0,00%</v>
      </c>
      <c r="G123" s="546" t="str">
        <f>'13-14-15 ans'!I30</f>
        <v/>
      </c>
      <c r="H123" s="550" t="str">
        <f>'13-14-15 ans'!K89</f>
        <v/>
      </c>
      <c r="I123" s="548" t="str">
        <f>IF(H123="","0,00%",LOOKUP(J123,Valeurs!$A$4:$A$43,Valeurs!$C$4:$C$43))</f>
        <v>0,00%</v>
      </c>
      <c r="J123" s="545" t="str">
        <f>IF(H123="","",RANK(H123,$H$73:$H$132))</f>
        <v/>
      </c>
      <c r="K123" s="547" t="str">
        <f>'13-14-15 ans'!K127</f>
        <v/>
      </c>
      <c r="L123" s="541" t="str">
        <f>'13-14-15 ans'!J127</f>
        <v>0,00%</v>
      </c>
      <c r="M123" s="546" t="str">
        <f>'13-14-15 ans'!I127</f>
        <v/>
      </c>
      <c r="N123" s="542" t="str">
        <f>'13-14-15 ans'!F163</f>
        <v/>
      </c>
      <c r="O123" s="541" t="str">
        <f>'13-14-15 ans'!G163</f>
        <v>0,00%</v>
      </c>
      <c r="P123" s="545" t="str">
        <f>'13-14-15 ans'!E163</f>
        <v/>
      </c>
      <c r="Q123" s="543" t="str">
        <f>'13-14-15 ans'!F198</f>
        <v/>
      </c>
      <c r="R123" s="541" t="str">
        <f>'13-14-15 ans'!G198</f>
        <v>0,00%</v>
      </c>
      <c r="S123" s="544" t="str">
        <f>'13-14-15 ans'!E198</f>
        <v/>
      </c>
      <c r="T123" s="542" t="str">
        <f>'13-14-15 ans'!F233</f>
        <v/>
      </c>
      <c r="U123" s="541" t="str">
        <f>'13-14-15 ans'!G233</f>
        <v>0,00%</v>
      </c>
      <c r="V123" s="544" t="str">
        <f>'13-14-15 ans'!E233</f>
        <v/>
      </c>
    </row>
    <row r="124" spans="1:22" ht="13.5" customHeight="1" thickBot="1" x14ac:dyDescent="0.25">
      <c r="A124" s="225">
        <f>'13-14-15 ans'!A90</f>
        <v>0</v>
      </c>
      <c r="B124" s="226" t="e">
        <f>'13-14-15 ans'!B90</f>
        <v>#REF!</v>
      </c>
      <c r="C124" s="555"/>
      <c r="D124" s="553"/>
      <c r="E124" s="543"/>
      <c r="F124" s="541"/>
      <c r="G124" s="544"/>
      <c r="H124" s="542"/>
      <c r="I124" s="549"/>
      <c r="J124" s="545"/>
      <c r="K124" s="543"/>
      <c r="L124" s="541"/>
      <c r="M124" s="544"/>
      <c r="N124" s="542"/>
      <c r="O124" s="541"/>
      <c r="P124" s="545"/>
      <c r="Q124" s="543"/>
      <c r="R124" s="541"/>
      <c r="S124" s="544"/>
      <c r="T124" s="542"/>
      <c r="U124" s="541"/>
      <c r="V124" s="544"/>
    </row>
    <row r="125" spans="1:22" ht="12.75" customHeight="1" thickBot="1" x14ac:dyDescent="0.25">
      <c r="A125" s="223">
        <f>'13-14-15 ans'!A91</f>
        <v>0</v>
      </c>
      <c r="B125" s="224" t="e">
        <f>'13-14-15 ans'!B91</f>
        <v>#REF!</v>
      </c>
      <c r="C125" s="554">
        <f t="shared" si="4"/>
        <v>23</v>
      </c>
      <c r="D125" s="552">
        <f>SUM(F125+I125+L125+O125+R125+U125)</f>
        <v>0</v>
      </c>
      <c r="E125" s="547" t="str">
        <f>'13-14-15 ans'!K31</f>
        <v/>
      </c>
      <c r="F125" s="541" t="str">
        <f>'13-14-15 ans'!J31</f>
        <v>0,00%</v>
      </c>
      <c r="G125" s="546" t="str">
        <f>'13-14-15 ans'!I31</f>
        <v/>
      </c>
      <c r="H125" s="550" t="str">
        <f>'13-14-15 ans'!K91</f>
        <v/>
      </c>
      <c r="I125" s="548" t="str">
        <f>IF(H125="","0,00%",LOOKUP(J125,Valeurs!$A$4:$A$43,Valeurs!$C$4:$C$43))</f>
        <v>0,00%</v>
      </c>
      <c r="J125" s="545" t="str">
        <f>IF(H125="","",RANK(H125,$H$73:$H$132))</f>
        <v/>
      </c>
      <c r="K125" s="547" t="str">
        <f>'13-14-15 ans'!K128</f>
        <v/>
      </c>
      <c r="L125" s="541" t="str">
        <f>'13-14-15 ans'!J128</f>
        <v>0,00%</v>
      </c>
      <c r="M125" s="546" t="str">
        <f>'13-14-15 ans'!I128</f>
        <v/>
      </c>
      <c r="N125" s="542" t="str">
        <f>'13-14-15 ans'!F164</f>
        <v/>
      </c>
      <c r="O125" s="541" t="str">
        <f>'13-14-15 ans'!G164</f>
        <v>0,00%</v>
      </c>
      <c r="P125" s="545" t="str">
        <f>'13-14-15 ans'!E164</f>
        <v/>
      </c>
      <c r="Q125" s="543" t="str">
        <f>'13-14-15 ans'!F199</f>
        <v/>
      </c>
      <c r="R125" s="541" t="str">
        <f>'13-14-15 ans'!G199</f>
        <v>0,00%</v>
      </c>
      <c r="S125" s="544" t="str">
        <f>'13-14-15 ans'!E199</f>
        <v/>
      </c>
      <c r="T125" s="542" t="str">
        <f>'13-14-15 ans'!F234</f>
        <v/>
      </c>
      <c r="U125" s="541" t="str">
        <f>'13-14-15 ans'!G234</f>
        <v>0,00%</v>
      </c>
      <c r="V125" s="544" t="str">
        <f>'13-14-15 ans'!E234</f>
        <v/>
      </c>
    </row>
    <row r="126" spans="1:22" ht="13.5" customHeight="1" thickBot="1" x14ac:dyDescent="0.25">
      <c r="A126" s="225">
        <f>'13-14-15 ans'!A92</f>
        <v>0</v>
      </c>
      <c r="B126" s="226" t="e">
        <f>'13-14-15 ans'!B92</f>
        <v>#REF!</v>
      </c>
      <c r="C126" s="555"/>
      <c r="D126" s="553"/>
      <c r="E126" s="543"/>
      <c r="F126" s="541"/>
      <c r="G126" s="544"/>
      <c r="H126" s="542"/>
      <c r="I126" s="549"/>
      <c r="J126" s="545"/>
      <c r="K126" s="543"/>
      <c r="L126" s="541"/>
      <c r="M126" s="544"/>
      <c r="N126" s="542"/>
      <c r="O126" s="541"/>
      <c r="P126" s="545"/>
      <c r="Q126" s="543"/>
      <c r="R126" s="541"/>
      <c r="S126" s="544"/>
      <c r="T126" s="542"/>
      <c r="U126" s="541"/>
      <c r="V126" s="544"/>
    </row>
    <row r="127" spans="1:22" ht="12.75" customHeight="1" thickBot="1" x14ac:dyDescent="0.25">
      <c r="A127" s="223">
        <f>'13-14-15 ans'!A93</f>
        <v>0</v>
      </c>
      <c r="B127" s="224" t="e">
        <f>'13-14-15 ans'!B93</f>
        <v>#REF!</v>
      </c>
      <c r="C127" s="554">
        <f t="shared" si="4"/>
        <v>23</v>
      </c>
      <c r="D127" s="552">
        <f>SUM(F127+I127+L127+O127+R127+U127)</f>
        <v>0</v>
      </c>
      <c r="E127" s="547" t="str">
        <f>'13-14-15 ans'!K32</f>
        <v/>
      </c>
      <c r="F127" s="541" t="str">
        <f>'13-14-15 ans'!J32</f>
        <v>0,00%</v>
      </c>
      <c r="G127" s="546" t="str">
        <f>'13-14-15 ans'!I32</f>
        <v/>
      </c>
      <c r="H127" s="550" t="str">
        <f>'13-14-15 ans'!K93</f>
        <v/>
      </c>
      <c r="I127" s="548" t="str">
        <f>IF(H127="","0,00%",LOOKUP(J127,Valeurs!$A$4:$A$43,Valeurs!$C$4:$C$43))</f>
        <v>0,00%</v>
      </c>
      <c r="J127" s="545" t="str">
        <f>IF(H127="","",RANK(H127,$H$73:$H$132))</f>
        <v/>
      </c>
      <c r="K127" s="547" t="str">
        <f>'13-14-15 ans'!K129</f>
        <v/>
      </c>
      <c r="L127" s="541" t="str">
        <f>'13-14-15 ans'!J129</f>
        <v>0,00%</v>
      </c>
      <c r="M127" s="546" t="str">
        <f>'13-14-15 ans'!I129</f>
        <v/>
      </c>
      <c r="N127" s="542" t="str">
        <f>'13-14-15 ans'!F165</f>
        <v/>
      </c>
      <c r="O127" s="541" t="str">
        <f>'13-14-15 ans'!G165</f>
        <v>0,00%</v>
      </c>
      <c r="P127" s="545" t="str">
        <f>'13-14-15 ans'!E165</f>
        <v/>
      </c>
      <c r="Q127" s="543" t="str">
        <f>'13-14-15 ans'!F200</f>
        <v/>
      </c>
      <c r="R127" s="541" t="str">
        <f>'13-14-15 ans'!G200</f>
        <v>0,00%</v>
      </c>
      <c r="S127" s="544" t="str">
        <f>'13-14-15 ans'!E200</f>
        <v/>
      </c>
      <c r="T127" s="542" t="str">
        <f>'13-14-15 ans'!F235</f>
        <v/>
      </c>
      <c r="U127" s="541" t="str">
        <f>'13-14-15 ans'!G235</f>
        <v>0,00%</v>
      </c>
      <c r="V127" s="544" t="str">
        <f>'13-14-15 ans'!E235</f>
        <v/>
      </c>
    </row>
    <row r="128" spans="1:22" ht="13.5" customHeight="1" thickBot="1" x14ac:dyDescent="0.25">
      <c r="A128" s="225">
        <f>'13-14-15 ans'!A94</f>
        <v>0</v>
      </c>
      <c r="B128" s="226" t="e">
        <f>'13-14-15 ans'!B94</f>
        <v>#REF!</v>
      </c>
      <c r="C128" s="555"/>
      <c r="D128" s="553"/>
      <c r="E128" s="543"/>
      <c r="F128" s="541"/>
      <c r="G128" s="544"/>
      <c r="H128" s="542"/>
      <c r="I128" s="549"/>
      <c r="J128" s="545"/>
      <c r="K128" s="543"/>
      <c r="L128" s="541"/>
      <c r="M128" s="544"/>
      <c r="N128" s="542"/>
      <c r="O128" s="541"/>
      <c r="P128" s="545"/>
      <c r="Q128" s="543"/>
      <c r="R128" s="541"/>
      <c r="S128" s="544"/>
      <c r="T128" s="542"/>
      <c r="U128" s="541"/>
      <c r="V128" s="544"/>
    </row>
    <row r="129" spans="1:22" ht="12.75" customHeight="1" thickBot="1" x14ac:dyDescent="0.25">
      <c r="A129" s="223" t="e">
        <f>'13-14-15 ans'!A95</f>
        <v>#REF!</v>
      </c>
      <c r="B129" s="224" t="e">
        <f>'13-14-15 ans'!B95</f>
        <v>#REF!</v>
      </c>
      <c r="C129" s="554">
        <f t="shared" si="4"/>
        <v>23</v>
      </c>
      <c r="D129" s="552">
        <f>SUM(F129+I129+L129+O129+R129+U129)</f>
        <v>0</v>
      </c>
      <c r="E129" s="547" t="str">
        <f>'13-14-15 ans'!K33</f>
        <v/>
      </c>
      <c r="F129" s="541" t="str">
        <f>'13-14-15 ans'!J33</f>
        <v>0,00%</v>
      </c>
      <c r="G129" s="546" t="str">
        <f>'13-14-15 ans'!I33</f>
        <v/>
      </c>
      <c r="H129" s="550" t="str">
        <f>'13-14-15 ans'!K95</f>
        <v/>
      </c>
      <c r="I129" s="548" t="str">
        <f>IF(H129="","0,00%",LOOKUP(J129,Valeurs!$A$4:$A$43,Valeurs!$C$4:$C$43))</f>
        <v>0,00%</v>
      </c>
      <c r="J129" s="545" t="str">
        <f>IF(H129="","",RANK(H129,$H$73:$H$132))</f>
        <v/>
      </c>
      <c r="K129" s="547" t="str">
        <f>'13-14-15 ans'!K130</f>
        <v/>
      </c>
      <c r="L129" s="541" t="str">
        <f>'13-14-15 ans'!J130</f>
        <v>0,00%</v>
      </c>
      <c r="M129" s="546" t="str">
        <f>'13-14-15 ans'!I130</f>
        <v/>
      </c>
      <c r="N129" s="542" t="str">
        <f>'13-14-15 ans'!F166</f>
        <v/>
      </c>
      <c r="O129" s="541" t="str">
        <f>'13-14-15 ans'!G166</f>
        <v>0,00%</v>
      </c>
      <c r="P129" s="545" t="str">
        <f>'13-14-15 ans'!E166</f>
        <v/>
      </c>
      <c r="Q129" s="543" t="str">
        <f>'13-14-15 ans'!F201</f>
        <v/>
      </c>
      <c r="R129" s="541" t="str">
        <f>'13-14-15 ans'!G201</f>
        <v>0,00%</v>
      </c>
      <c r="S129" s="544" t="str">
        <f>'13-14-15 ans'!E201</f>
        <v/>
      </c>
      <c r="T129" s="542" t="str">
        <f>'13-14-15 ans'!F236</f>
        <v/>
      </c>
      <c r="U129" s="541" t="str">
        <f>'13-14-15 ans'!G236</f>
        <v>0,00%</v>
      </c>
      <c r="V129" s="544" t="str">
        <f>'13-14-15 ans'!E236</f>
        <v/>
      </c>
    </row>
    <row r="130" spans="1:22" ht="13.5" customHeight="1" thickBot="1" x14ac:dyDescent="0.25">
      <c r="A130" s="225">
        <f>'13-14-15 ans'!A96</f>
        <v>0</v>
      </c>
      <c r="B130" s="226" t="e">
        <f>'13-14-15 ans'!B96</f>
        <v>#REF!</v>
      </c>
      <c r="C130" s="555"/>
      <c r="D130" s="553"/>
      <c r="E130" s="543"/>
      <c r="F130" s="541"/>
      <c r="G130" s="544"/>
      <c r="H130" s="542"/>
      <c r="I130" s="549"/>
      <c r="J130" s="545"/>
      <c r="K130" s="543"/>
      <c r="L130" s="541"/>
      <c r="M130" s="544"/>
      <c r="N130" s="542"/>
      <c r="O130" s="541"/>
      <c r="P130" s="545"/>
      <c r="Q130" s="543"/>
      <c r="R130" s="541"/>
      <c r="S130" s="544"/>
      <c r="T130" s="542"/>
      <c r="U130" s="541"/>
      <c r="V130" s="544"/>
    </row>
    <row r="131" spans="1:22" ht="12.75" customHeight="1" thickBot="1" x14ac:dyDescent="0.25">
      <c r="A131" s="223" t="e">
        <f>'13-14-15 ans'!A97</f>
        <v>#REF!</v>
      </c>
      <c r="B131" s="224" t="e">
        <f>'13-14-15 ans'!B97</f>
        <v>#REF!</v>
      </c>
      <c r="C131" s="554">
        <f t="shared" si="4"/>
        <v>23</v>
      </c>
      <c r="D131" s="552">
        <f>SUM(F131+I131+L131+O131+R131+U131)</f>
        <v>0</v>
      </c>
      <c r="E131" s="547" t="str">
        <f>'13-14-15 ans'!K34</f>
        <v/>
      </c>
      <c r="F131" s="541" t="str">
        <f>'13-14-15 ans'!J34</f>
        <v>0,00%</v>
      </c>
      <c r="G131" s="546" t="str">
        <f>'13-14-15 ans'!I34</f>
        <v/>
      </c>
      <c r="H131" s="550" t="str">
        <f>'13-14-15 ans'!K97</f>
        <v/>
      </c>
      <c r="I131" s="548" t="str">
        <f>IF(H131="","0,00%",LOOKUP(J131,Valeurs!$A$4:$A$43,Valeurs!$C$4:$C$43))</f>
        <v>0,00%</v>
      </c>
      <c r="J131" s="545" t="str">
        <f>IF(H131="","",RANK(H131,$H$73:$H$132))</f>
        <v/>
      </c>
      <c r="K131" s="547" t="str">
        <f>'13-14-15 ans'!K131</f>
        <v/>
      </c>
      <c r="L131" s="541" t="str">
        <f>'13-14-15 ans'!J131</f>
        <v>0,00%</v>
      </c>
      <c r="M131" s="546" t="str">
        <f>'13-14-15 ans'!I131</f>
        <v/>
      </c>
      <c r="N131" s="542" t="str">
        <f>'13-14-15 ans'!F167</f>
        <v/>
      </c>
      <c r="O131" s="541" t="str">
        <f>'13-14-15 ans'!G167</f>
        <v>0,00%</v>
      </c>
      <c r="P131" s="545" t="str">
        <f>'13-14-15 ans'!E167</f>
        <v/>
      </c>
      <c r="Q131" s="543" t="str">
        <f>'13-14-15 ans'!F202</f>
        <v/>
      </c>
      <c r="R131" s="541" t="str">
        <f>'13-14-15 ans'!G202</f>
        <v>0,00%</v>
      </c>
      <c r="S131" s="544" t="str">
        <f>'13-14-15 ans'!E202</f>
        <v/>
      </c>
      <c r="T131" s="542" t="str">
        <f>'13-14-15 ans'!F237</f>
        <v/>
      </c>
      <c r="U131" s="541" t="str">
        <f>'13-14-15 ans'!G237</f>
        <v>0,00%</v>
      </c>
      <c r="V131" s="544" t="str">
        <f>'13-14-15 ans'!E237</f>
        <v/>
      </c>
    </row>
    <row r="132" spans="1:22" ht="13.5" customHeight="1" thickBot="1" x14ac:dyDescent="0.25">
      <c r="A132" s="225">
        <f>'13-14-15 ans'!A98</f>
        <v>0</v>
      </c>
      <c r="B132" s="226" t="e">
        <f>'13-14-15 ans'!B98</f>
        <v>#REF!</v>
      </c>
      <c r="C132" s="555"/>
      <c r="D132" s="553"/>
      <c r="E132" s="543"/>
      <c r="F132" s="541"/>
      <c r="G132" s="544"/>
      <c r="H132" s="542"/>
      <c r="I132" s="549"/>
      <c r="J132" s="545"/>
      <c r="K132" s="543"/>
      <c r="L132" s="541"/>
      <c r="M132" s="544"/>
      <c r="N132" s="542"/>
      <c r="O132" s="541"/>
      <c r="P132" s="545"/>
      <c r="Q132" s="543"/>
      <c r="R132" s="541"/>
      <c r="S132" s="544"/>
      <c r="T132" s="542"/>
      <c r="U132" s="541"/>
      <c r="V132" s="544"/>
    </row>
  </sheetData>
  <mergeCells count="630">
    <mergeCell ref="C95:C96"/>
    <mergeCell ref="D95:D96"/>
    <mergeCell ref="C103:C104"/>
    <mergeCell ref="D103:D104"/>
    <mergeCell ref="C105:C106"/>
    <mergeCell ref="D105:D106"/>
    <mergeCell ref="C97:C98"/>
    <mergeCell ref="D97:D98"/>
    <mergeCell ref="C99:C100"/>
    <mergeCell ref="D99:D100"/>
    <mergeCell ref="C101:C102"/>
    <mergeCell ref="D101:D102"/>
    <mergeCell ref="C85:C86"/>
    <mergeCell ref="D85:D86"/>
    <mergeCell ref="C87:C88"/>
    <mergeCell ref="D87:D88"/>
    <mergeCell ref="C89:C90"/>
    <mergeCell ref="D89:D90"/>
    <mergeCell ref="C91:C92"/>
    <mergeCell ref="D91:D92"/>
    <mergeCell ref="C93:C94"/>
    <mergeCell ref="D93:D94"/>
    <mergeCell ref="D75:D76"/>
    <mergeCell ref="C77:C78"/>
    <mergeCell ref="D77:D78"/>
    <mergeCell ref="C79:C80"/>
    <mergeCell ref="D79:D80"/>
    <mergeCell ref="C81:C82"/>
    <mergeCell ref="D81:D82"/>
    <mergeCell ref="C83:C84"/>
    <mergeCell ref="D83:D84"/>
    <mergeCell ref="V105:V106"/>
    <mergeCell ref="K103:K104"/>
    <mergeCell ref="P103:P104"/>
    <mergeCell ref="N103:N104"/>
    <mergeCell ref="O103:O104"/>
    <mergeCell ref="S103:S104"/>
    <mergeCell ref="Q103:Q104"/>
    <mergeCell ref="R103:R104"/>
    <mergeCell ref="V103:V104"/>
    <mergeCell ref="K105:K106"/>
    <mergeCell ref="P105:P106"/>
    <mergeCell ref="N105:N106"/>
    <mergeCell ref="O105:O106"/>
    <mergeCell ref="L103:L104"/>
    <mergeCell ref="S105:S106"/>
    <mergeCell ref="R105:R106"/>
    <mergeCell ref="T105:T106"/>
    <mergeCell ref="U105:U106"/>
    <mergeCell ref="Q105:Q106"/>
    <mergeCell ref="T103:T104"/>
    <mergeCell ref="U103:U104"/>
    <mergeCell ref="P99:P100"/>
    <mergeCell ref="N99:N100"/>
    <mergeCell ref="O99:O100"/>
    <mergeCell ref="S99:S100"/>
    <mergeCell ref="Q99:Q100"/>
    <mergeCell ref="R99:R100"/>
    <mergeCell ref="V99:V100"/>
    <mergeCell ref="K101:K102"/>
    <mergeCell ref="P101:P102"/>
    <mergeCell ref="N101:N102"/>
    <mergeCell ref="O101:O102"/>
    <mergeCell ref="S101:S102"/>
    <mergeCell ref="Q101:Q102"/>
    <mergeCell ref="R101:R102"/>
    <mergeCell ref="V101:V102"/>
    <mergeCell ref="T99:T100"/>
    <mergeCell ref="U99:U100"/>
    <mergeCell ref="T101:T102"/>
    <mergeCell ref="U101:U102"/>
    <mergeCell ref="M99:M100"/>
    <mergeCell ref="L99:L100"/>
    <mergeCell ref="K99:K100"/>
    <mergeCell ref="P95:P96"/>
    <mergeCell ref="N95:N96"/>
    <mergeCell ref="O95:O96"/>
    <mergeCell ref="S95:S96"/>
    <mergeCell ref="Q95:Q96"/>
    <mergeCell ref="R95:R96"/>
    <mergeCell ref="V95:V96"/>
    <mergeCell ref="K97:K98"/>
    <mergeCell ref="P97:P98"/>
    <mergeCell ref="N97:N98"/>
    <mergeCell ref="O97:O98"/>
    <mergeCell ref="S97:S98"/>
    <mergeCell ref="Q97:Q98"/>
    <mergeCell ref="R97:R98"/>
    <mergeCell ref="V97:V98"/>
    <mergeCell ref="U97:U98"/>
    <mergeCell ref="T95:T96"/>
    <mergeCell ref="U95:U96"/>
    <mergeCell ref="T97:T98"/>
    <mergeCell ref="M97:M98"/>
    <mergeCell ref="L97:L98"/>
    <mergeCell ref="P93:P94"/>
    <mergeCell ref="N93:N94"/>
    <mergeCell ref="O93:O94"/>
    <mergeCell ref="S93:S94"/>
    <mergeCell ref="Q93:Q94"/>
    <mergeCell ref="R93:R94"/>
    <mergeCell ref="V93:V94"/>
    <mergeCell ref="S91:S92"/>
    <mergeCell ref="T91:T92"/>
    <mergeCell ref="U91:U92"/>
    <mergeCell ref="T93:T94"/>
    <mergeCell ref="U93:U94"/>
    <mergeCell ref="P91:P92"/>
    <mergeCell ref="N91:N92"/>
    <mergeCell ref="O91:O92"/>
    <mergeCell ref="S87:S88"/>
    <mergeCell ref="Q91:Q92"/>
    <mergeCell ref="O87:O88"/>
    <mergeCell ref="S89:S90"/>
    <mergeCell ref="Q87:Q88"/>
    <mergeCell ref="R87:R88"/>
    <mergeCell ref="R91:R92"/>
    <mergeCell ref="V87:V88"/>
    <mergeCell ref="K89:K90"/>
    <mergeCell ref="P89:P90"/>
    <mergeCell ref="N89:N90"/>
    <mergeCell ref="O89:O90"/>
    <mergeCell ref="Q89:Q90"/>
    <mergeCell ref="R89:R90"/>
    <mergeCell ref="V89:V90"/>
    <mergeCell ref="P87:P88"/>
    <mergeCell ref="N87:N88"/>
    <mergeCell ref="T87:T88"/>
    <mergeCell ref="U87:U88"/>
    <mergeCell ref="U89:U90"/>
    <mergeCell ref="T89:T90"/>
    <mergeCell ref="V91:V92"/>
    <mergeCell ref="V81:V82"/>
    <mergeCell ref="P79:P80"/>
    <mergeCell ref="N79:N80"/>
    <mergeCell ref="O79:O80"/>
    <mergeCell ref="V83:V84"/>
    <mergeCell ref="K85:K86"/>
    <mergeCell ref="P85:P86"/>
    <mergeCell ref="N85:N86"/>
    <mergeCell ref="O85:O86"/>
    <mergeCell ref="S85:S86"/>
    <mergeCell ref="Q85:Q86"/>
    <mergeCell ref="R85:R86"/>
    <mergeCell ref="V85:V86"/>
    <mergeCell ref="P83:P84"/>
    <mergeCell ref="T79:T80"/>
    <mergeCell ref="U79:U80"/>
    <mergeCell ref="U81:U82"/>
    <mergeCell ref="T83:T84"/>
    <mergeCell ref="U83:U84"/>
    <mergeCell ref="T85:T86"/>
    <mergeCell ref="U85:U86"/>
    <mergeCell ref="T81:T82"/>
    <mergeCell ref="P81:P82"/>
    <mergeCell ref="N81:N82"/>
    <mergeCell ref="O81:O82"/>
    <mergeCell ref="S81:S82"/>
    <mergeCell ref="Q81:Q82"/>
    <mergeCell ref="R81:R82"/>
    <mergeCell ref="N83:N84"/>
    <mergeCell ref="O83:O84"/>
    <mergeCell ref="S83:S84"/>
    <mergeCell ref="Q83:Q84"/>
    <mergeCell ref="R83:R84"/>
    <mergeCell ref="S79:S80"/>
    <mergeCell ref="Q79:Q80"/>
    <mergeCell ref="R79:R80"/>
    <mergeCell ref="V75:V76"/>
    <mergeCell ref="K77:K78"/>
    <mergeCell ref="P77:P78"/>
    <mergeCell ref="N77:N78"/>
    <mergeCell ref="O77:O78"/>
    <mergeCell ref="S77:S78"/>
    <mergeCell ref="Q77:Q78"/>
    <mergeCell ref="V79:V80"/>
    <mergeCell ref="T77:T78"/>
    <mergeCell ref="U77:U78"/>
    <mergeCell ref="R77:R78"/>
    <mergeCell ref="V77:V78"/>
    <mergeCell ref="P75:P76"/>
    <mergeCell ref="N75:N76"/>
    <mergeCell ref="O75:O76"/>
    <mergeCell ref="S75:S76"/>
    <mergeCell ref="Q75:Q76"/>
    <mergeCell ref="R75:R76"/>
    <mergeCell ref="T75:T76"/>
    <mergeCell ref="U75:U76"/>
    <mergeCell ref="M77:M78"/>
    <mergeCell ref="N73:N74"/>
    <mergeCell ref="O73:O74"/>
    <mergeCell ref="S73:S74"/>
    <mergeCell ref="Q73:Q74"/>
    <mergeCell ref="R73:R74"/>
    <mergeCell ref="V73:V74"/>
    <mergeCell ref="T73:T74"/>
    <mergeCell ref="P73:P74"/>
    <mergeCell ref="U73:U74"/>
    <mergeCell ref="H105:H106"/>
    <mergeCell ref="I105:I106"/>
    <mergeCell ref="J101:J102"/>
    <mergeCell ref="M101:M102"/>
    <mergeCell ref="L101:L102"/>
    <mergeCell ref="E103:E104"/>
    <mergeCell ref="H103:H104"/>
    <mergeCell ref="I103:I104"/>
    <mergeCell ref="G103:G104"/>
    <mergeCell ref="J105:J106"/>
    <mergeCell ref="M105:M106"/>
    <mergeCell ref="L105:L106"/>
    <mergeCell ref="J103:J104"/>
    <mergeCell ref="M103:M104"/>
    <mergeCell ref="E101:E102"/>
    <mergeCell ref="H101:H102"/>
    <mergeCell ref="I101:I102"/>
    <mergeCell ref="G101:G102"/>
    <mergeCell ref="F101:F102"/>
    <mergeCell ref="F103:F104"/>
    <mergeCell ref="F105:F106"/>
    <mergeCell ref="H99:H100"/>
    <mergeCell ref="I99:I100"/>
    <mergeCell ref="G99:G100"/>
    <mergeCell ref="F99:F100"/>
    <mergeCell ref="J99:J100"/>
    <mergeCell ref="E97:E98"/>
    <mergeCell ref="H97:H98"/>
    <mergeCell ref="I97:I98"/>
    <mergeCell ref="F97:F98"/>
    <mergeCell ref="J97:J98"/>
    <mergeCell ref="G97:G98"/>
    <mergeCell ref="H95:H96"/>
    <mergeCell ref="I95:I96"/>
    <mergeCell ref="F95:F96"/>
    <mergeCell ref="J95:J96"/>
    <mergeCell ref="M95:M96"/>
    <mergeCell ref="L95:L96"/>
    <mergeCell ref="K95:K96"/>
    <mergeCell ref="E91:E92"/>
    <mergeCell ref="H91:H92"/>
    <mergeCell ref="I91:I92"/>
    <mergeCell ref="F91:F92"/>
    <mergeCell ref="J91:J92"/>
    <mergeCell ref="M91:M92"/>
    <mergeCell ref="L91:L92"/>
    <mergeCell ref="K91:K92"/>
    <mergeCell ref="E93:E94"/>
    <mergeCell ref="H93:H94"/>
    <mergeCell ref="I93:I94"/>
    <mergeCell ref="F93:F94"/>
    <mergeCell ref="J93:J94"/>
    <mergeCell ref="M93:M94"/>
    <mergeCell ref="L93:L94"/>
    <mergeCell ref="G91:G92"/>
    <mergeCell ref="K93:K94"/>
    <mergeCell ref="H87:H88"/>
    <mergeCell ref="I87:I88"/>
    <mergeCell ref="F87:F88"/>
    <mergeCell ref="G87:G88"/>
    <mergeCell ref="J87:J88"/>
    <mergeCell ref="M87:M88"/>
    <mergeCell ref="L87:L88"/>
    <mergeCell ref="E89:E90"/>
    <mergeCell ref="H89:H90"/>
    <mergeCell ref="I89:I90"/>
    <mergeCell ref="F89:F90"/>
    <mergeCell ref="G89:G90"/>
    <mergeCell ref="J89:J90"/>
    <mergeCell ref="M89:M90"/>
    <mergeCell ref="L89:L90"/>
    <mergeCell ref="K87:K88"/>
    <mergeCell ref="H83:H84"/>
    <mergeCell ref="I83:I84"/>
    <mergeCell ref="F83:F84"/>
    <mergeCell ref="J83:J84"/>
    <mergeCell ref="M83:M84"/>
    <mergeCell ref="L83:L84"/>
    <mergeCell ref="K81:K82"/>
    <mergeCell ref="E85:E86"/>
    <mergeCell ref="H85:H86"/>
    <mergeCell ref="I85:I86"/>
    <mergeCell ref="F85:F86"/>
    <mergeCell ref="J85:J86"/>
    <mergeCell ref="M85:M86"/>
    <mergeCell ref="L85:L86"/>
    <mergeCell ref="K83:K84"/>
    <mergeCell ref="G83:G84"/>
    <mergeCell ref="J79:J80"/>
    <mergeCell ref="M79:M80"/>
    <mergeCell ref="L79:L80"/>
    <mergeCell ref="E81:E82"/>
    <mergeCell ref="H81:H82"/>
    <mergeCell ref="I81:I82"/>
    <mergeCell ref="F81:F82"/>
    <mergeCell ref="H79:H80"/>
    <mergeCell ref="I79:I80"/>
    <mergeCell ref="J81:J82"/>
    <mergeCell ref="M81:M82"/>
    <mergeCell ref="L81:L82"/>
    <mergeCell ref="K79:K80"/>
    <mergeCell ref="G81:G82"/>
    <mergeCell ref="N37:P37"/>
    <mergeCell ref="Q37:S37"/>
    <mergeCell ref="T37:V37"/>
    <mergeCell ref="E71:G71"/>
    <mergeCell ref="H71:J71"/>
    <mergeCell ref="K71:M71"/>
    <mergeCell ref="N71:P71"/>
    <mergeCell ref="Q71:S71"/>
    <mergeCell ref="T71:V71"/>
    <mergeCell ref="A70:V70"/>
    <mergeCell ref="K37:M37"/>
    <mergeCell ref="G93:G94"/>
    <mergeCell ref="G95:G96"/>
    <mergeCell ref="G85:G86"/>
    <mergeCell ref="G105:G106"/>
    <mergeCell ref="F73:F74"/>
    <mergeCell ref="F75:F76"/>
    <mergeCell ref="F77:F78"/>
    <mergeCell ref="F79:F80"/>
    <mergeCell ref="A71:A72"/>
    <mergeCell ref="B71:B72"/>
    <mergeCell ref="C71:C72"/>
    <mergeCell ref="E73:E74"/>
    <mergeCell ref="E77:E78"/>
    <mergeCell ref="E79:E80"/>
    <mergeCell ref="G77:G78"/>
    <mergeCell ref="G79:G80"/>
    <mergeCell ref="E83:E84"/>
    <mergeCell ref="E87:E88"/>
    <mergeCell ref="E95:E96"/>
    <mergeCell ref="E99:E100"/>
    <mergeCell ref="E105:E106"/>
    <mergeCell ref="C73:C74"/>
    <mergeCell ref="D73:D74"/>
    <mergeCell ref="C75:C76"/>
    <mergeCell ref="L77:L78"/>
    <mergeCell ref="A37:A38"/>
    <mergeCell ref="B37:B38"/>
    <mergeCell ref="C37:C38"/>
    <mergeCell ref="M73:M74"/>
    <mergeCell ref="L73:L74"/>
    <mergeCell ref="E75:E76"/>
    <mergeCell ref="H75:H76"/>
    <mergeCell ref="I75:I76"/>
    <mergeCell ref="J75:J76"/>
    <mergeCell ref="M75:M76"/>
    <mergeCell ref="L75:L76"/>
    <mergeCell ref="G75:G76"/>
    <mergeCell ref="E37:G37"/>
    <mergeCell ref="H37:J37"/>
    <mergeCell ref="G73:G74"/>
    <mergeCell ref="K73:K74"/>
    <mergeCell ref="K75:K76"/>
    <mergeCell ref="H73:H74"/>
    <mergeCell ref="I73:I74"/>
    <mergeCell ref="J73:J74"/>
    <mergeCell ref="H77:H78"/>
    <mergeCell ref="I77:I78"/>
    <mergeCell ref="J77:J78"/>
    <mergeCell ref="A3:A4"/>
    <mergeCell ref="A2:V2"/>
    <mergeCell ref="A36:V36"/>
    <mergeCell ref="K3:M3"/>
    <mergeCell ref="N3:P3"/>
    <mergeCell ref="Q3:S3"/>
    <mergeCell ref="T3:V3"/>
    <mergeCell ref="B3:B4"/>
    <mergeCell ref="C3:C4"/>
    <mergeCell ref="E3:G3"/>
    <mergeCell ref="H3:J3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C119:C120"/>
    <mergeCell ref="C121:C122"/>
    <mergeCell ref="C107:C108"/>
    <mergeCell ref="C109:C110"/>
    <mergeCell ref="C111:C112"/>
    <mergeCell ref="C113:C114"/>
    <mergeCell ref="C115:C116"/>
    <mergeCell ref="C117:C118"/>
    <mergeCell ref="D125:D126"/>
    <mergeCell ref="D127:D128"/>
    <mergeCell ref="D129:D130"/>
    <mergeCell ref="D123:D124"/>
    <mergeCell ref="G111:G112"/>
    <mergeCell ref="F111:F112"/>
    <mergeCell ref="E111:E112"/>
    <mergeCell ref="D131:D132"/>
    <mergeCell ref="C131:C132"/>
    <mergeCell ref="C123:C124"/>
    <mergeCell ref="C125:C126"/>
    <mergeCell ref="C127:C128"/>
    <mergeCell ref="C129:C130"/>
    <mergeCell ref="G115:G116"/>
    <mergeCell ref="F115:F116"/>
    <mergeCell ref="E115:E116"/>
    <mergeCell ref="G119:G120"/>
    <mergeCell ref="F119:F120"/>
    <mergeCell ref="E119:E120"/>
    <mergeCell ref="G125:G126"/>
    <mergeCell ref="G113:G114"/>
    <mergeCell ref="F113:F114"/>
    <mergeCell ref="E113:E114"/>
    <mergeCell ref="F107:F108"/>
    <mergeCell ref="E107:E108"/>
    <mergeCell ref="E109:E110"/>
    <mergeCell ref="N109:N110"/>
    <mergeCell ref="O109:O110"/>
    <mergeCell ref="M109:M110"/>
    <mergeCell ref="L109:L110"/>
    <mergeCell ref="K109:K110"/>
    <mergeCell ref="F109:F110"/>
    <mergeCell ref="H107:H108"/>
    <mergeCell ref="H109:H110"/>
    <mergeCell ref="N107:N108"/>
    <mergeCell ref="O107:O108"/>
    <mergeCell ref="J107:J108"/>
    <mergeCell ref="I107:I108"/>
    <mergeCell ref="I109:I110"/>
    <mergeCell ref="N113:N114"/>
    <mergeCell ref="O113:O114"/>
    <mergeCell ref="M113:M114"/>
    <mergeCell ref="L113:L114"/>
    <mergeCell ref="K113:K114"/>
    <mergeCell ref="V107:V108"/>
    <mergeCell ref="G109:G110"/>
    <mergeCell ref="J109:J110"/>
    <mergeCell ref="M107:M108"/>
    <mergeCell ref="L107:L108"/>
    <mergeCell ref="K107:K108"/>
    <mergeCell ref="G107:G108"/>
    <mergeCell ref="P109:P110"/>
    <mergeCell ref="H111:H112"/>
    <mergeCell ref="H113:H114"/>
    <mergeCell ref="N111:N112"/>
    <mergeCell ref="O111:O112"/>
    <mergeCell ref="V115:V116"/>
    <mergeCell ref="M115:M116"/>
    <mergeCell ref="L115:L116"/>
    <mergeCell ref="K115:K116"/>
    <mergeCell ref="N115:N116"/>
    <mergeCell ref="O115:O116"/>
    <mergeCell ref="Q111:Q112"/>
    <mergeCell ref="R111:R112"/>
    <mergeCell ref="V111:V112"/>
    <mergeCell ref="P113:P114"/>
    <mergeCell ref="H115:H116"/>
    <mergeCell ref="J111:J112"/>
    <mergeCell ref="J115:J116"/>
    <mergeCell ref="I111:I112"/>
    <mergeCell ref="I113:I114"/>
    <mergeCell ref="I115:I116"/>
    <mergeCell ref="J113:J114"/>
    <mergeCell ref="M111:M112"/>
    <mergeCell ref="L111:L112"/>
    <mergeCell ref="K111:K112"/>
    <mergeCell ref="J119:J120"/>
    <mergeCell ref="H119:H120"/>
    <mergeCell ref="N117:N118"/>
    <mergeCell ref="N119:N120"/>
    <mergeCell ref="I117:I118"/>
    <mergeCell ref="I119:I120"/>
    <mergeCell ref="G117:G118"/>
    <mergeCell ref="F117:F118"/>
    <mergeCell ref="E117:E118"/>
    <mergeCell ref="J117:J118"/>
    <mergeCell ref="M119:M120"/>
    <mergeCell ref="L119:L120"/>
    <mergeCell ref="K119:K120"/>
    <mergeCell ref="M117:M118"/>
    <mergeCell ref="L117:L118"/>
    <mergeCell ref="K117:K118"/>
    <mergeCell ref="H117:H118"/>
    <mergeCell ref="M121:M122"/>
    <mergeCell ref="L121:L122"/>
    <mergeCell ref="K121:K122"/>
    <mergeCell ref="P121:P122"/>
    <mergeCell ref="F121:F122"/>
    <mergeCell ref="E121:E122"/>
    <mergeCell ref="N123:N124"/>
    <mergeCell ref="O123:O124"/>
    <mergeCell ref="M123:M124"/>
    <mergeCell ref="L123:L124"/>
    <mergeCell ref="K123:K124"/>
    <mergeCell ref="I121:I122"/>
    <mergeCell ref="I123:I124"/>
    <mergeCell ref="G121:G122"/>
    <mergeCell ref="J121:J122"/>
    <mergeCell ref="H121:H122"/>
    <mergeCell ref="G123:G124"/>
    <mergeCell ref="F123:F124"/>
    <mergeCell ref="E123:E124"/>
    <mergeCell ref="J123:J124"/>
    <mergeCell ref="H123:H124"/>
    <mergeCell ref="N121:N122"/>
    <mergeCell ref="J125:J126"/>
    <mergeCell ref="H125:H126"/>
    <mergeCell ref="G127:G128"/>
    <mergeCell ref="F127:F128"/>
    <mergeCell ref="E127:E128"/>
    <mergeCell ref="J127:J128"/>
    <mergeCell ref="H127:H128"/>
    <mergeCell ref="F125:F126"/>
    <mergeCell ref="E125:E126"/>
    <mergeCell ref="I125:I126"/>
    <mergeCell ref="I127:I128"/>
    <mergeCell ref="N129:N130"/>
    <mergeCell ref="O129:O130"/>
    <mergeCell ref="M129:M130"/>
    <mergeCell ref="L129:L130"/>
    <mergeCell ref="K129:K130"/>
    <mergeCell ref="P129:P130"/>
    <mergeCell ref="G129:G130"/>
    <mergeCell ref="F129:F130"/>
    <mergeCell ref="E129:E130"/>
    <mergeCell ref="J129:J130"/>
    <mergeCell ref="I129:I130"/>
    <mergeCell ref="H129:H130"/>
    <mergeCell ref="N131:N132"/>
    <mergeCell ref="O131:O132"/>
    <mergeCell ref="M131:M132"/>
    <mergeCell ref="L131:L132"/>
    <mergeCell ref="K131:K132"/>
    <mergeCell ref="P131:P132"/>
    <mergeCell ref="G131:G132"/>
    <mergeCell ref="F131:F132"/>
    <mergeCell ref="E131:E132"/>
    <mergeCell ref="J131:J132"/>
    <mergeCell ref="I131:I132"/>
    <mergeCell ref="H131:H132"/>
    <mergeCell ref="N127:N128"/>
    <mergeCell ref="O127:O128"/>
    <mergeCell ref="M127:M128"/>
    <mergeCell ref="L127:L128"/>
    <mergeCell ref="K127:K128"/>
    <mergeCell ref="P127:P128"/>
    <mergeCell ref="P123:P124"/>
    <mergeCell ref="O125:O126"/>
    <mergeCell ref="M125:M126"/>
    <mergeCell ref="L125:L126"/>
    <mergeCell ref="K125:K126"/>
    <mergeCell ref="P125:P126"/>
    <mergeCell ref="N125:N126"/>
    <mergeCell ref="O119:O120"/>
    <mergeCell ref="S109:S110"/>
    <mergeCell ref="S113:S114"/>
    <mergeCell ref="S117:S118"/>
    <mergeCell ref="S119:S120"/>
    <mergeCell ref="S121:S122"/>
    <mergeCell ref="S123:S124"/>
    <mergeCell ref="S111:S112"/>
    <mergeCell ref="P107:P108"/>
    <mergeCell ref="P111:P112"/>
    <mergeCell ref="P115:P116"/>
    <mergeCell ref="S107:S108"/>
    <mergeCell ref="Q107:Q108"/>
    <mergeCell ref="R107:R108"/>
    <mergeCell ref="Q121:Q122"/>
    <mergeCell ref="R121:R122"/>
    <mergeCell ref="Q123:Q124"/>
    <mergeCell ref="R123:R124"/>
    <mergeCell ref="P119:P120"/>
    <mergeCell ref="O121:O122"/>
    <mergeCell ref="O117:O118"/>
    <mergeCell ref="P117:P118"/>
    <mergeCell ref="S115:S116"/>
    <mergeCell ref="Q115:Q116"/>
    <mergeCell ref="V125:V126"/>
    <mergeCell ref="V127:V128"/>
    <mergeCell ref="V129:V130"/>
    <mergeCell ref="V131:V132"/>
    <mergeCell ref="Q109:Q110"/>
    <mergeCell ref="R109:R110"/>
    <mergeCell ref="Q113:Q114"/>
    <mergeCell ref="R113:R114"/>
    <mergeCell ref="Q117:Q118"/>
    <mergeCell ref="R117:R118"/>
    <mergeCell ref="S125:S126"/>
    <mergeCell ref="S127:S128"/>
    <mergeCell ref="S129:S130"/>
    <mergeCell ref="S131:S132"/>
    <mergeCell ref="V109:V110"/>
    <mergeCell ref="V113:V114"/>
    <mergeCell ref="V117:V118"/>
    <mergeCell ref="V119:V120"/>
    <mergeCell ref="V121:V122"/>
    <mergeCell ref="V123:V124"/>
    <mergeCell ref="T115:T116"/>
    <mergeCell ref="U115:U116"/>
    <mergeCell ref="T117:T118"/>
    <mergeCell ref="U117:U118"/>
    <mergeCell ref="Q131:Q132"/>
    <mergeCell ref="R131:R132"/>
    <mergeCell ref="T107:T108"/>
    <mergeCell ref="U107:U108"/>
    <mergeCell ref="T109:T110"/>
    <mergeCell ref="U109:U110"/>
    <mergeCell ref="T111:T112"/>
    <mergeCell ref="U111:U112"/>
    <mergeCell ref="T113:T114"/>
    <mergeCell ref="U113:U114"/>
    <mergeCell ref="Q125:Q126"/>
    <mergeCell ref="R125:R126"/>
    <mergeCell ref="Q127:Q128"/>
    <mergeCell ref="R127:R128"/>
    <mergeCell ref="Q129:Q130"/>
    <mergeCell ref="R129:R130"/>
    <mergeCell ref="Q119:Q120"/>
    <mergeCell ref="R119:R120"/>
    <mergeCell ref="T127:T128"/>
    <mergeCell ref="U127:U128"/>
    <mergeCell ref="T129:T130"/>
    <mergeCell ref="U129:U130"/>
    <mergeCell ref="R115:R116"/>
    <mergeCell ref="T131:T132"/>
    <mergeCell ref="U131:U132"/>
    <mergeCell ref="T121:T122"/>
    <mergeCell ref="U121:U122"/>
    <mergeCell ref="T123:T124"/>
    <mergeCell ref="U123:U124"/>
    <mergeCell ref="T125:T126"/>
    <mergeCell ref="U125:U126"/>
    <mergeCell ref="T119:T120"/>
    <mergeCell ref="U119:U120"/>
  </mergeCells>
  <phoneticPr fontId="0" type="noConversion"/>
  <printOptions verticalCentered="1"/>
  <pageMargins left="0.15748031496062992" right="0.19685039370078741" top="0.55118110236220474" bottom="0.59055118110236227" header="0.31496062992125984" footer="0.31496062992125984"/>
  <pageSetup scale="57" fitToHeight="3" orientation="landscape" r:id="rId1"/>
  <headerFooter>
    <oddHeader>&amp;C&amp;"Arial,Gras"&amp;14Les gardiens de la galaxie _x000D_2 décembre 201/7_x000D_Invitation provinciale_x000D_</oddHeader>
  </headerFooter>
  <rowBreaks count="1" manualBreakCount="1">
    <brk id="53" max="21" man="1"/>
  </rowBreaks>
  <extLst>
    <ext xmlns:mx="http://schemas.microsoft.com/office/mac/excel/2008/main" uri="{64002731-A6B0-56B0-2670-7721B7C09600}">
      <mx:PLV Mode="1" OnePage="0" WScale="55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Q136"/>
  <sheetViews>
    <sheetView topLeftCell="A64" workbookViewId="0">
      <selection activeCell="Q114" sqref="Q114"/>
    </sheetView>
  </sheetViews>
  <sheetFormatPr baseColWidth="10" defaultRowHeight="12.75" x14ac:dyDescent="0.2"/>
  <cols>
    <col min="1" max="1" width="20.7109375" customWidth="1"/>
    <col min="2" max="2" width="7.7109375" style="6" customWidth="1"/>
    <col min="3" max="3" width="2.28515625" customWidth="1"/>
    <col min="4" max="4" width="20.7109375" customWidth="1"/>
    <col min="5" max="5" width="7.7109375" style="6" customWidth="1"/>
    <col min="6" max="6" width="2.28515625" customWidth="1"/>
    <col min="7" max="7" width="20.7109375" customWidth="1"/>
    <col min="8" max="8" width="7.7109375" style="6" customWidth="1"/>
    <col min="9" max="9" width="2.28515625" customWidth="1"/>
    <col min="10" max="10" width="20.7109375" customWidth="1"/>
    <col min="11" max="11" width="7.7109375" style="6" customWidth="1"/>
    <col min="12" max="12" width="2.28515625" customWidth="1"/>
    <col min="13" max="13" width="20.7109375" customWidth="1"/>
    <col min="14" max="14" width="7.7109375" style="6" customWidth="1"/>
    <col min="15" max="15" width="2.28515625" customWidth="1"/>
    <col min="16" max="16" width="20.7109375" customWidth="1"/>
    <col min="17" max="17" width="7.7109375" style="6" customWidth="1"/>
  </cols>
  <sheetData>
    <row r="1" spans="1:17" ht="48.75" customHeight="1" thickBot="1" x14ac:dyDescent="0.25"/>
    <row r="2" spans="1:17" ht="22.5" customHeight="1" thickBot="1" x14ac:dyDescent="0.25">
      <c r="A2" s="558" t="s">
        <v>46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59"/>
      <c r="O2" s="559"/>
      <c r="P2" s="559"/>
      <c r="Q2" s="560"/>
    </row>
    <row r="3" spans="1:17" ht="36" customHeight="1" thickBot="1" x14ac:dyDescent="0.25">
      <c r="A3" s="596" t="s">
        <v>8</v>
      </c>
      <c r="B3" s="597"/>
      <c r="C3" s="298"/>
      <c r="D3" s="592" t="s">
        <v>9</v>
      </c>
      <c r="E3" s="593"/>
      <c r="F3" s="298"/>
      <c r="G3" s="592" t="s">
        <v>33</v>
      </c>
      <c r="H3" s="593"/>
      <c r="I3" s="298"/>
      <c r="J3" s="592" t="s">
        <v>4</v>
      </c>
      <c r="K3" s="593"/>
      <c r="L3" s="298"/>
      <c r="M3" s="594" t="s">
        <v>34</v>
      </c>
      <c r="N3" s="595"/>
      <c r="O3" s="298"/>
      <c r="P3" s="594" t="s">
        <v>7</v>
      </c>
      <c r="Q3" s="595"/>
    </row>
    <row r="4" spans="1:17" ht="21" customHeight="1" thickBot="1" x14ac:dyDescent="0.25">
      <c r="A4" s="293" t="s">
        <v>22</v>
      </c>
      <c r="B4" s="7" t="s">
        <v>5</v>
      </c>
      <c r="C4" s="298"/>
      <c r="D4" s="297" t="s">
        <v>22</v>
      </c>
      <c r="E4" s="8" t="s">
        <v>5</v>
      </c>
      <c r="F4" s="298"/>
      <c r="G4" s="297" t="s">
        <v>22</v>
      </c>
      <c r="H4" s="8" t="s">
        <v>5</v>
      </c>
      <c r="I4" s="298"/>
      <c r="J4" s="297" t="s">
        <v>22</v>
      </c>
      <c r="K4" s="7" t="s">
        <v>5</v>
      </c>
      <c r="L4" s="298"/>
      <c r="M4" s="297" t="s">
        <v>22</v>
      </c>
      <c r="N4" s="7" t="s">
        <v>5</v>
      </c>
      <c r="O4" s="298"/>
      <c r="P4" s="297" t="s">
        <v>22</v>
      </c>
      <c r="Q4" s="7" t="s">
        <v>5</v>
      </c>
    </row>
    <row r="5" spans="1:17" ht="15.75" customHeight="1" x14ac:dyDescent="0.2">
      <c r="A5" s="414" t="str">
        <f>'Ordre de passage'!C4</f>
        <v>Rosalie Charpentier</v>
      </c>
      <c r="B5" s="308" t="str">
        <f>'10 ans et -'!H16</f>
        <v/>
      </c>
      <c r="C5" s="298"/>
      <c r="D5" s="418" t="str">
        <f>'Ordre de passage'!C4</f>
        <v>Rosalie Charpentier</v>
      </c>
      <c r="E5" s="311">
        <f>'10 ans et -'!H39</f>
        <v>4</v>
      </c>
      <c r="F5" s="298"/>
      <c r="G5" s="418" t="str">
        <f>'Ordre de passage'!C4</f>
        <v>Rosalie Charpentier</v>
      </c>
      <c r="H5" s="311">
        <f>'10 ans et -'!H80</f>
        <v>9</v>
      </c>
      <c r="I5" s="298"/>
      <c r="J5" s="418" t="str">
        <f>'Ordre de passage'!C4</f>
        <v>Rosalie Charpentier</v>
      </c>
      <c r="K5" s="315">
        <f>'10 ans et -'!D115</f>
        <v>8</v>
      </c>
      <c r="L5" s="298"/>
      <c r="M5" s="418" t="str">
        <f>'Ordre de passage'!C4</f>
        <v>Rosalie Charpentier</v>
      </c>
      <c r="N5" s="315">
        <f>'10 ans et -'!D149</f>
        <v>5</v>
      </c>
      <c r="O5" s="298"/>
      <c r="P5" s="418" t="str">
        <f>'Ordre de passage'!C4</f>
        <v>Rosalie Charpentier</v>
      </c>
      <c r="Q5" s="315">
        <f>'10 ans et -'!D185</f>
        <v>4</v>
      </c>
    </row>
    <row r="6" spans="1:17" ht="15.75" customHeight="1" x14ac:dyDescent="0.2">
      <c r="A6" s="414" t="str">
        <f>'Ordre de passage'!C5</f>
        <v>Gabriel Martin</v>
      </c>
      <c r="B6" s="309">
        <f>'10 ans et -'!H12</f>
        <v>3</v>
      </c>
      <c r="C6" s="298"/>
      <c r="D6" s="418" t="str">
        <f>'Ordre de passage'!C5</f>
        <v>Gabriel Martin</v>
      </c>
      <c r="E6" s="309">
        <f>'10 ans et -'!H40</f>
        <v>7</v>
      </c>
      <c r="F6" s="298"/>
      <c r="G6" s="418" t="str">
        <f>'Ordre de passage'!C5</f>
        <v>Gabriel Martin</v>
      </c>
      <c r="H6" s="309">
        <f>'10 ans et -'!H75</f>
        <v>2</v>
      </c>
      <c r="I6" s="298"/>
      <c r="J6" s="418" t="str">
        <f>'Ordre de passage'!C5</f>
        <v>Gabriel Martin</v>
      </c>
      <c r="K6" s="313">
        <f>'10 ans et -'!D110</f>
        <v>1</v>
      </c>
      <c r="L6" s="298"/>
      <c r="M6" s="418" t="str">
        <f>'Ordre de passage'!C5</f>
        <v>Gabriel Martin</v>
      </c>
      <c r="N6" s="313">
        <f>'10 ans et -'!D145</f>
        <v>1</v>
      </c>
      <c r="O6" s="298"/>
      <c r="P6" s="418" t="str">
        <f>'Ordre de passage'!C5</f>
        <v>Gabriel Martin</v>
      </c>
      <c r="Q6" s="313">
        <f>'10 ans et -'!D180</f>
        <v>6</v>
      </c>
    </row>
    <row r="7" spans="1:17" ht="15.75" customHeight="1" x14ac:dyDescent="0.2">
      <c r="A7" s="414" t="str">
        <f>'Ordre de passage'!C6</f>
        <v>Missy Roy</v>
      </c>
      <c r="B7" s="309">
        <f>'10 ans et -'!H10</f>
        <v>6</v>
      </c>
      <c r="C7" s="298"/>
      <c r="D7" s="418" t="str">
        <f>'Ordre de passage'!C6</f>
        <v>Missy Roy</v>
      </c>
      <c r="E7" s="309">
        <f>'10 ans et -'!H41</f>
        <v>3</v>
      </c>
      <c r="F7" s="298"/>
      <c r="G7" s="418" t="str">
        <f>'Ordre de passage'!C6</f>
        <v>Missy Roy</v>
      </c>
      <c r="H7" s="309" t="str">
        <f>'10 ans et -'!H83</f>
        <v/>
      </c>
      <c r="I7" s="298"/>
      <c r="J7" s="418" t="str">
        <f>'Ordre de passage'!C6</f>
        <v>Missy Roy</v>
      </c>
      <c r="K7" s="313">
        <f>'10 ans et -'!D109</f>
        <v>5</v>
      </c>
      <c r="L7" s="298"/>
      <c r="M7" s="418" t="str">
        <f>'Ordre de passage'!C6</f>
        <v>Missy Roy</v>
      </c>
      <c r="N7" s="313" t="str">
        <f>'10 ans et -'!D154</f>
        <v/>
      </c>
      <c r="O7" s="298"/>
      <c r="P7" s="418" t="str">
        <f>'Ordre de passage'!C6</f>
        <v>Missy Roy</v>
      </c>
      <c r="Q7" s="313">
        <f>'10 ans et -'!D184</f>
        <v>8</v>
      </c>
    </row>
    <row r="8" spans="1:17" ht="15.75" customHeight="1" x14ac:dyDescent="0.2">
      <c r="A8" s="414" t="str">
        <f>'Ordre de passage'!C7</f>
        <v xml:space="preserve">Pier-Alexis Bell </v>
      </c>
      <c r="B8" s="309" t="str">
        <f>'10 ans et -'!H15</f>
        <v/>
      </c>
      <c r="C8" s="298"/>
      <c r="D8" s="418" t="str">
        <f>'Ordre de passage'!C7</f>
        <v xml:space="preserve">Pier-Alexis Bell </v>
      </c>
      <c r="E8" s="309">
        <f>'10 ans et -'!H45</f>
        <v>5</v>
      </c>
      <c r="F8" s="298"/>
      <c r="G8" s="418" t="str">
        <f>'Ordre de passage'!C7</f>
        <v xml:space="preserve">Pier-Alexis Bell </v>
      </c>
      <c r="H8" s="309">
        <f>'10 ans et -'!H73</f>
        <v>4</v>
      </c>
      <c r="I8" s="298"/>
      <c r="J8" s="418" t="str">
        <f>'Ordre de passage'!C7</f>
        <v xml:space="preserve">Pier-Alexis Bell </v>
      </c>
      <c r="K8" s="313">
        <f>'10 ans et -'!D114</f>
        <v>9</v>
      </c>
      <c r="L8" s="298"/>
      <c r="M8" s="418" t="str">
        <f>'Ordre de passage'!C7</f>
        <v xml:space="preserve">Pier-Alexis Bell </v>
      </c>
      <c r="N8" s="313">
        <f>'10 ans et -'!D143</f>
        <v>7</v>
      </c>
      <c r="O8" s="298"/>
      <c r="P8" s="418" t="str">
        <f>'Ordre de passage'!C7</f>
        <v xml:space="preserve">Pier-Alexis Bell </v>
      </c>
      <c r="Q8" s="313" t="str">
        <f>'10 ans et -'!D189</f>
        <v/>
      </c>
    </row>
    <row r="9" spans="1:17" ht="15.75" customHeight="1" x14ac:dyDescent="0.2">
      <c r="A9" s="414" t="str">
        <f>'Ordre de passage'!C8</f>
        <v>Ève-Marie Bell</v>
      </c>
      <c r="B9" s="309">
        <f>'10 ans et -'!H5</f>
        <v>7</v>
      </c>
      <c r="C9" s="298"/>
      <c r="D9" s="418" t="str">
        <f>'Ordre de passage'!C8</f>
        <v>Ève-Marie Bell</v>
      </c>
      <c r="E9" s="309" t="str">
        <f>'10 ans et -'!H68</f>
        <v/>
      </c>
      <c r="F9" s="298"/>
      <c r="G9" s="418" t="str">
        <f>'Ordre de passage'!C8</f>
        <v>Ève-Marie Bell</v>
      </c>
      <c r="H9" s="309" t="str">
        <f>'10 ans et -'!H84</f>
        <v/>
      </c>
      <c r="I9" s="298"/>
      <c r="J9" s="418" t="str">
        <f>'Ordre de passage'!C8</f>
        <v>Ève-Marie Bell</v>
      </c>
      <c r="K9" s="313">
        <f>'10 ans et -'!D108</f>
        <v>4</v>
      </c>
      <c r="L9" s="298"/>
      <c r="M9" s="418" t="str">
        <f>'Ordre de passage'!C8</f>
        <v>Ève-Marie Bell</v>
      </c>
      <c r="N9" s="313">
        <f>'10 ans et -'!D144</f>
        <v>3</v>
      </c>
      <c r="O9" s="298"/>
      <c r="P9" s="418" t="str">
        <f>'Ordre de passage'!C8</f>
        <v>Ève-Marie Bell</v>
      </c>
      <c r="Q9" s="313" t="str">
        <f>'10 ans et -'!D188</f>
        <v/>
      </c>
    </row>
    <row r="10" spans="1:17" ht="15.75" customHeight="1" x14ac:dyDescent="0.2">
      <c r="A10" s="414" t="str">
        <f>'Ordre de passage'!C9</f>
        <v>Émie Lemire</v>
      </c>
      <c r="B10" s="309" t="str">
        <f>'10 ans et -'!H6</f>
        <v>DNF</v>
      </c>
      <c r="C10" s="298"/>
      <c r="D10" s="418" t="str">
        <f>'Ordre de passage'!C9</f>
        <v>Émie Lemire</v>
      </c>
      <c r="E10" s="309" t="str">
        <f>'10 ans et -'!H67</f>
        <v/>
      </c>
      <c r="F10" s="298"/>
      <c r="G10" s="418" t="str">
        <f>'Ordre de passage'!C9</f>
        <v>Émie Lemire</v>
      </c>
      <c r="H10" s="309" t="str">
        <f>'10 ans et -'!H82</f>
        <v/>
      </c>
      <c r="I10" s="298"/>
      <c r="J10" s="418" t="str">
        <f>'Ordre de passage'!C9</f>
        <v>Émie Lemire</v>
      </c>
      <c r="K10" s="313" t="str">
        <f>'10 ans et -'!D117</f>
        <v/>
      </c>
      <c r="L10" s="298"/>
      <c r="M10" s="418" t="str">
        <f>'Ordre de passage'!C9</f>
        <v>Émie Lemire</v>
      </c>
      <c r="N10" s="313">
        <f>'10 ans et -'!D147</f>
        <v>2</v>
      </c>
      <c r="O10" s="298"/>
      <c r="P10" s="418" t="str">
        <f>'Ordre de passage'!C9</f>
        <v>Émie Lemire</v>
      </c>
      <c r="Q10" s="313">
        <f>'10 ans et -'!D179</f>
        <v>9</v>
      </c>
    </row>
    <row r="11" spans="1:17" ht="15.75" customHeight="1" x14ac:dyDescent="0.2">
      <c r="A11" s="414" t="str">
        <f>'Ordre de passage'!C10</f>
        <v>Kelly-Ann Duquet</v>
      </c>
      <c r="B11" s="309">
        <f>'10 ans et -'!H9</f>
        <v>2</v>
      </c>
      <c r="C11" s="298"/>
      <c r="D11" s="418" t="str">
        <f>'Ordre de passage'!C10</f>
        <v>Kelly-Ann Duquet</v>
      </c>
      <c r="E11" s="309" t="str">
        <f>'10 ans et -'!H66</f>
        <v/>
      </c>
      <c r="F11" s="298"/>
      <c r="G11" s="418" t="str">
        <f>'Ordre de passage'!C10</f>
        <v>Kelly-Ann Duquet</v>
      </c>
      <c r="H11" s="309">
        <f>'10 ans et -'!H79</f>
        <v>1</v>
      </c>
      <c r="I11" s="298"/>
      <c r="J11" s="418" t="str">
        <f>'Ordre de passage'!C10</f>
        <v>Kelly-Ann Duquet</v>
      </c>
      <c r="K11" s="313">
        <f>'10 ans et -'!D113</f>
        <v>7</v>
      </c>
      <c r="L11" s="298"/>
      <c r="M11" s="418" t="str">
        <f>'Ordre de passage'!C10</f>
        <v>Kelly-Ann Duquet</v>
      </c>
      <c r="N11" s="313">
        <f>'10 ans et -'!D150</f>
        <v>9</v>
      </c>
      <c r="O11" s="298"/>
      <c r="P11" s="418" t="str">
        <f>'Ordre de passage'!C10</f>
        <v>Kelly-Ann Duquet</v>
      </c>
      <c r="Q11" s="313">
        <f>'10 ans et -'!D186</f>
        <v>2</v>
      </c>
    </row>
    <row r="12" spans="1:17" ht="15.75" customHeight="1" x14ac:dyDescent="0.2">
      <c r="A12" s="414" t="str">
        <f>'Ordre de passage'!C11</f>
        <v>Youssef Oulhaj</v>
      </c>
      <c r="B12" s="309">
        <f>'10 ans et -'!H7</f>
        <v>1</v>
      </c>
      <c r="C12" s="298"/>
      <c r="D12" s="418" t="str">
        <f>'Ordre de passage'!C11</f>
        <v>Youssef Oulhaj</v>
      </c>
      <c r="E12" s="309" t="str">
        <f>'10 ans et -'!H65</f>
        <v/>
      </c>
      <c r="F12" s="298"/>
      <c r="G12" s="418" t="str">
        <f>'Ordre de passage'!C11</f>
        <v>Youssef Oulhaj</v>
      </c>
      <c r="H12" s="309">
        <f>'10 ans et -'!H81</f>
        <v>5</v>
      </c>
      <c r="I12" s="298"/>
      <c r="J12" s="418" t="str">
        <f>'Ordre de passage'!C11</f>
        <v>Youssef Oulhaj</v>
      </c>
      <c r="K12" s="313" t="str">
        <f>'10 ans et -'!D119</f>
        <v/>
      </c>
      <c r="L12" s="298"/>
      <c r="M12" s="418" t="str">
        <f>'Ordre de passage'!C11</f>
        <v>Youssef Oulhaj</v>
      </c>
      <c r="N12" s="313">
        <f>'10 ans et -'!D148</f>
        <v>4</v>
      </c>
      <c r="O12" s="298"/>
      <c r="P12" s="418" t="str">
        <f>'Ordre de passage'!C11</f>
        <v>Youssef Oulhaj</v>
      </c>
      <c r="Q12" s="313">
        <f>'10 ans et -'!D183</f>
        <v>3</v>
      </c>
    </row>
    <row r="13" spans="1:17" ht="15.75" customHeight="1" x14ac:dyDescent="0.2">
      <c r="A13" s="414" t="str">
        <f>'Ordre de passage'!C12</f>
        <v>Noémy Clément</v>
      </c>
      <c r="B13" s="309" t="str">
        <f>'10 ans et -'!H11</f>
        <v>DNF</v>
      </c>
      <c r="C13" s="298"/>
      <c r="D13" s="418" t="str">
        <f>'Ordre de passage'!C12</f>
        <v>Noémy Clément</v>
      </c>
      <c r="E13" s="309" t="str">
        <f>'10 ans et -'!H64</f>
        <v/>
      </c>
      <c r="F13" s="298"/>
      <c r="G13" s="418" t="str">
        <f>'Ordre de passage'!C12</f>
        <v>Noémy Clément</v>
      </c>
      <c r="H13" s="309">
        <f>'10 ans et -'!H77</f>
        <v>3</v>
      </c>
      <c r="I13" s="298"/>
      <c r="J13" s="418" t="str">
        <f>'Ordre de passage'!C12</f>
        <v>Noémy Clément</v>
      </c>
      <c r="K13" s="313" t="str">
        <f>'10 ans et -'!D118</f>
        <v/>
      </c>
      <c r="L13" s="298"/>
      <c r="M13" s="418" t="str">
        <f>'Ordre de passage'!C12</f>
        <v>Noémy Clément</v>
      </c>
      <c r="N13" s="313" t="str">
        <f>'10 ans et -'!D153</f>
        <v/>
      </c>
      <c r="O13" s="298"/>
      <c r="P13" s="418" t="str">
        <f>'Ordre de passage'!C12</f>
        <v>Noémy Clément</v>
      </c>
      <c r="Q13" s="313">
        <f>'10 ans et -'!D178</f>
        <v>7</v>
      </c>
    </row>
    <row r="14" spans="1:17" ht="15.75" customHeight="1" x14ac:dyDescent="0.2">
      <c r="A14" s="415">
        <f>'Ordre de passage'!C13</f>
        <v>0</v>
      </c>
      <c r="B14" s="309" t="str">
        <f>'10 ans et -'!H14</f>
        <v/>
      </c>
      <c r="C14" s="298"/>
      <c r="D14" s="418">
        <f>'Ordre de passage'!C13</f>
        <v>0</v>
      </c>
      <c r="E14" s="309" t="str">
        <f>'10 ans et -'!H63</f>
        <v/>
      </c>
      <c r="F14" s="298"/>
      <c r="G14" s="418">
        <f>'Ordre de passage'!C13</f>
        <v>0</v>
      </c>
      <c r="H14" s="309" t="str">
        <f>'10 ans et -'!H102</f>
        <v/>
      </c>
      <c r="I14" s="298"/>
      <c r="J14" s="418">
        <f>'Ordre de passage'!C13</f>
        <v>0</v>
      </c>
      <c r="K14" s="313">
        <f>'10 ans et -'!D116</f>
        <v>3</v>
      </c>
      <c r="L14" s="298"/>
      <c r="M14" s="418">
        <f>'Ordre de passage'!C13</f>
        <v>0</v>
      </c>
      <c r="N14" s="313" t="str">
        <f>'10 ans et -'!D152</f>
        <v/>
      </c>
      <c r="O14" s="298"/>
      <c r="P14" s="418">
        <f>'Ordre de passage'!C13</f>
        <v>0</v>
      </c>
      <c r="Q14" s="313" t="str">
        <f>'10 ans et -'!D187</f>
        <v/>
      </c>
    </row>
    <row r="15" spans="1:17" ht="15.75" customHeight="1" x14ac:dyDescent="0.2">
      <c r="A15" s="415">
        <f>'Ordre de passage'!C14</f>
        <v>0</v>
      </c>
      <c r="B15" s="309">
        <f>'10 ans et -'!H13</f>
        <v>4</v>
      </c>
      <c r="C15" s="298"/>
      <c r="D15" s="418">
        <f>'Ordre de passage'!C14</f>
        <v>0</v>
      </c>
      <c r="E15" s="309" t="str">
        <f>'10 ans et -'!H62</f>
        <v/>
      </c>
      <c r="F15" s="298"/>
      <c r="G15" s="418">
        <f>'Ordre de passage'!C14</f>
        <v>0</v>
      </c>
      <c r="H15" s="309" t="str">
        <f>'10 ans et -'!H101</f>
        <v/>
      </c>
      <c r="I15" s="298"/>
      <c r="J15" s="418">
        <f>'Ordre de passage'!C14</f>
        <v>0</v>
      </c>
      <c r="K15" s="313">
        <f>'10 ans et -'!D112</f>
        <v>2</v>
      </c>
      <c r="L15" s="298"/>
      <c r="M15" s="418">
        <f>'Ordre de passage'!C14</f>
        <v>0</v>
      </c>
      <c r="N15" s="313">
        <f>'10 ans et -'!D151</f>
        <v>8</v>
      </c>
      <c r="O15" s="298"/>
      <c r="P15" s="418">
        <f>'Ordre de passage'!C14</f>
        <v>0</v>
      </c>
      <c r="Q15" s="313">
        <f>'10 ans et -'!D182</f>
        <v>1</v>
      </c>
    </row>
    <row r="16" spans="1:17" ht="15.75" customHeight="1" x14ac:dyDescent="0.2">
      <c r="A16" s="415">
        <f>'Ordre de passage'!C15</f>
        <v>0</v>
      </c>
      <c r="B16" s="309" t="str">
        <f>'10 ans et -'!H34</f>
        <v/>
      </c>
      <c r="C16" s="298"/>
      <c r="D16" s="418">
        <f>'Ordre de passage'!C15</f>
        <v>0</v>
      </c>
      <c r="E16" s="309" t="str">
        <f>'10 ans et -'!H61</f>
        <v/>
      </c>
      <c r="F16" s="298"/>
      <c r="G16" s="418">
        <f>'Ordre de passage'!C15</f>
        <v>0</v>
      </c>
      <c r="H16" s="309" t="str">
        <f>'10 ans et -'!H100</f>
        <v/>
      </c>
      <c r="I16" s="298"/>
      <c r="J16" s="418">
        <f>'Ordre de passage'!C15</f>
        <v>0</v>
      </c>
      <c r="K16" s="313" t="str">
        <f>'10 ans et -'!D137</f>
        <v/>
      </c>
      <c r="L16" s="298"/>
      <c r="M16" s="418">
        <f>'Ordre de passage'!C15</f>
        <v>0</v>
      </c>
      <c r="N16" s="313" t="str">
        <f>'10 ans et -'!D172</f>
        <v/>
      </c>
      <c r="O16" s="298"/>
      <c r="P16" s="418">
        <f>'Ordre de passage'!C15</f>
        <v>0</v>
      </c>
      <c r="Q16" s="313" t="str">
        <f>'10 ans et -'!D207</f>
        <v/>
      </c>
    </row>
    <row r="17" spans="1:17" ht="15.75" customHeight="1" x14ac:dyDescent="0.2">
      <c r="A17" s="415">
        <f>'Ordre de passage'!C16</f>
        <v>0</v>
      </c>
      <c r="B17" s="309" t="str">
        <f>'10 ans et -'!H33</f>
        <v/>
      </c>
      <c r="C17" s="298"/>
      <c r="D17" s="418">
        <f>'Ordre de passage'!C16</f>
        <v>0</v>
      </c>
      <c r="E17" s="309" t="str">
        <f>'10 ans et -'!H60</f>
        <v/>
      </c>
      <c r="F17" s="298"/>
      <c r="G17" s="418">
        <f>'Ordre de passage'!C16</f>
        <v>0</v>
      </c>
      <c r="H17" s="309" t="str">
        <f>'10 ans et -'!H99</f>
        <v/>
      </c>
      <c r="I17" s="298"/>
      <c r="J17" s="418">
        <f>'Ordre de passage'!C16</f>
        <v>0</v>
      </c>
      <c r="K17" s="313" t="str">
        <f>'10 ans et -'!D136</f>
        <v/>
      </c>
      <c r="L17" s="298"/>
      <c r="M17" s="418">
        <f>'Ordre de passage'!C16</f>
        <v>0</v>
      </c>
      <c r="N17" s="313" t="str">
        <f>'10 ans et -'!D171</f>
        <v/>
      </c>
      <c r="O17" s="298"/>
      <c r="P17" s="418">
        <f>'Ordre de passage'!C16</f>
        <v>0</v>
      </c>
      <c r="Q17" s="313" t="str">
        <f>'10 ans et -'!D206</f>
        <v/>
      </c>
    </row>
    <row r="18" spans="1:17" ht="15.75" customHeight="1" x14ac:dyDescent="0.2">
      <c r="A18" s="415">
        <f>'Ordre de passage'!C17</f>
        <v>0</v>
      </c>
      <c r="B18" s="309" t="str">
        <f>'10 ans et -'!H32</f>
        <v/>
      </c>
      <c r="C18" s="298"/>
      <c r="D18" s="418">
        <f>'Ordre de passage'!C17</f>
        <v>0</v>
      </c>
      <c r="E18" s="309" t="str">
        <f>'10 ans et -'!H59</f>
        <v/>
      </c>
      <c r="F18" s="298"/>
      <c r="G18" s="418">
        <f>'Ordre de passage'!C17</f>
        <v>0</v>
      </c>
      <c r="H18" s="309" t="str">
        <f>'10 ans et -'!H98</f>
        <v/>
      </c>
      <c r="I18" s="298"/>
      <c r="J18" s="418">
        <f>'Ordre de passage'!C17</f>
        <v>0</v>
      </c>
      <c r="K18" s="313" t="str">
        <f>'10 ans et -'!D135</f>
        <v/>
      </c>
      <c r="L18" s="298"/>
      <c r="M18" s="418">
        <f>'Ordre de passage'!C17</f>
        <v>0</v>
      </c>
      <c r="N18" s="313" t="str">
        <f>'10 ans et -'!D170</f>
        <v/>
      </c>
      <c r="O18" s="298"/>
      <c r="P18" s="418">
        <f>'Ordre de passage'!C17</f>
        <v>0</v>
      </c>
      <c r="Q18" s="313" t="str">
        <f>'10 ans et -'!D205</f>
        <v/>
      </c>
    </row>
    <row r="19" spans="1:17" ht="15.75" customHeight="1" x14ac:dyDescent="0.2">
      <c r="A19" s="415">
        <f>'Ordre de passage'!C18</f>
        <v>0</v>
      </c>
      <c r="B19" s="309" t="str">
        <f>'10 ans et -'!H31</f>
        <v/>
      </c>
      <c r="C19" s="298"/>
      <c r="D19" s="418">
        <f>'Ordre de passage'!C18</f>
        <v>0</v>
      </c>
      <c r="E19" s="309" t="str">
        <f>'10 ans et -'!H58</f>
        <v/>
      </c>
      <c r="F19" s="298"/>
      <c r="G19" s="418">
        <f>'Ordre de passage'!C18</f>
        <v>0</v>
      </c>
      <c r="H19" s="309" t="str">
        <f>'10 ans et -'!H97</f>
        <v/>
      </c>
      <c r="I19" s="298"/>
      <c r="J19" s="418">
        <f>'Ordre de passage'!C18</f>
        <v>0</v>
      </c>
      <c r="K19" s="313" t="str">
        <f>'10 ans et -'!D134</f>
        <v/>
      </c>
      <c r="L19" s="298"/>
      <c r="M19" s="418">
        <f>'Ordre de passage'!C18</f>
        <v>0</v>
      </c>
      <c r="N19" s="313" t="str">
        <f>'10 ans et -'!D169</f>
        <v/>
      </c>
      <c r="O19" s="298"/>
      <c r="P19" s="418">
        <f>'Ordre de passage'!C18</f>
        <v>0</v>
      </c>
      <c r="Q19" s="313" t="str">
        <f>'10 ans et -'!D204</f>
        <v/>
      </c>
    </row>
    <row r="20" spans="1:17" ht="15.75" customHeight="1" x14ac:dyDescent="0.2">
      <c r="A20" s="415">
        <f>'Ordre de passage'!C19</f>
        <v>0</v>
      </c>
      <c r="B20" s="309" t="str">
        <f>'10 ans et -'!H30</f>
        <v/>
      </c>
      <c r="C20" s="298"/>
      <c r="D20" s="418">
        <f>'Ordre de passage'!C19</f>
        <v>0</v>
      </c>
      <c r="E20" s="309" t="str">
        <f>'10 ans et -'!H57</f>
        <v/>
      </c>
      <c r="F20" s="298"/>
      <c r="G20" s="418">
        <f>'Ordre de passage'!C19</f>
        <v>0</v>
      </c>
      <c r="H20" s="309" t="str">
        <f>'10 ans et -'!H96</f>
        <v/>
      </c>
      <c r="I20" s="298"/>
      <c r="J20" s="418">
        <f>'Ordre de passage'!C19</f>
        <v>0</v>
      </c>
      <c r="K20" s="313" t="str">
        <f>'10 ans et -'!D133</f>
        <v/>
      </c>
      <c r="L20" s="298"/>
      <c r="M20" s="418">
        <f>'Ordre de passage'!C19</f>
        <v>0</v>
      </c>
      <c r="N20" s="313" t="str">
        <f>'10 ans et -'!D168</f>
        <v/>
      </c>
      <c r="O20" s="298"/>
      <c r="P20" s="418">
        <f>'Ordre de passage'!C19</f>
        <v>0</v>
      </c>
      <c r="Q20" s="313" t="str">
        <f>'10 ans et -'!D203</f>
        <v/>
      </c>
    </row>
    <row r="21" spans="1:17" ht="15.75" customHeight="1" x14ac:dyDescent="0.2">
      <c r="A21" s="415">
        <f>'Ordre de passage'!C20</f>
        <v>0</v>
      </c>
      <c r="B21" s="309" t="str">
        <f>'10 ans et -'!H29</f>
        <v/>
      </c>
      <c r="C21" s="298"/>
      <c r="D21" s="418">
        <f>'Ordre de passage'!C20</f>
        <v>0</v>
      </c>
      <c r="E21" s="309" t="str">
        <f>'10 ans et -'!H56</f>
        <v/>
      </c>
      <c r="F21" s="298"/>
      <c r="G21" s="418">
        <f>'Ordre de passage'!C20</f>
        <v>0</v>
      </c>
      <c r="H21" s="309" t="str">
        <f>'10 ans et -'!H95</f>
        <v/>
      </c>
      <c r="I21" s="298"/>
      <c r="J21" s="418">
        <f>'Ordre de passage'!C20</f>
        <v>0</v>
      </c>
      <c r="K21" s="313" t="str">
        <f>'10 ans et -'!D132</f>
        <v/>
      </c>
      <c r="L21" s="298"/>
      <c r="M21" s="418">
        <f>'Ordre de passage'!C20</f>
        <v>0</v>
      </c>
      <c r="N21" s="313" t="str">
        <f>'10 ans et -'!D167</f>
        <v/>
      </c>
      <c r="O21" s="298"/>
      <c r="P21" s="418">
        <f>'Ordre de passage'!C20</f>
        <v>0</v>
      </c>
      <c r="Q21" s="313" t="str">
        <f>'10 ans et -'!D202</f>
        <v/>
      </c>
    </row>
    <row r="22" spans="1:17" ht="15.75" customHeight="1" x14ac:dyDescent="0.2">
      <c r="A22" s="415">
        <f>'Ordre de passage'!C21</f>
        <v>0</v>
      </c>
      <c r="B22" s="309" t="str">
        <f>'10 ans et -'!H28</f>
        <v/>
      </c>
      <c r="C22" s="298"/>
      <c r="D22" s="418">
        <f>'Ordre de passage'!C21</f>
        <v>0</v>
      </c>
      <c r="E22" s="309" t="str">
        <f>'10 ans et -'!H55</f>
        <v/>
      </c>
      <c r="F22" s="298"/>
      <c r="G22" s="418">
        <f>'Ordre de passage'!C21</f>
        <v>0</v>
      </c>
      <c r="H22" s="309" t="str">
        <f>'10 ans et -'!H94</f>
        <v/>
      </c>
      <c r="I22" s="298"/>
      <c r="J22" s="418">
        <f>'Ordre de passage'!C21</f>
        <v>0</v>
      </c>
      <c r="K22" s="313" t="str">
        <f>'10 ans et -'!D131</f>
        <v/>
      </c>
      <c r="L22" s="298"/>
      <c r="M22" s="418">
        <f>'Ordre de passage'!C21</f>
        <v>0</v>
      </c>
      <c r="N22" s="313" t="str">
        <f>'10 ans et -'!D166</f>
        <v/>
      </c>
      <c r="O22" s="298"/>
      <c r="P22" s="418">
        <f>'Ordre de passage'!C21</f>
        <v>0</v>
      </c>
      <c r="Q22" s="313" t="str">
        <f>'10 ans et -'!D201</f>
        <v/>
      </c>
    </row>
    <row r="23" spans="1:17" ht="15.75" customHeight="1" x14ac:dyDescent="0.2">
      <c r="A23" s="415">
        <f>'Ordre de passage'!C22</f>
        <v>0</v>
      </c>
      <c r="B23" s="309" t="str">
        <f>'10 ans et -'!H27</f>
        <v/>
      </c>
      <c r="C23" s="298"/>
      <c r="D23" s="418">
        <f>'Ordre de passage'!C22</f>
        <v>0</v>
      </c>
      <c r="E23" s="309" t="str">
        <f>'10 ans et -'!H54</f>
        <v/>
      </c>
      <c r="F23" s="298"/>
      <c r="G23" s="418">
        <f>'Ordre de passage'!C22</f>
        <v>0</v>
      </c>
      <c r="H23" s="309" t="str">
        <f>'10 ans et -'!H93</f>
        <v/>
      </c>
      <c r="I23" s="298"/>
      <c r="J23" s="418">
        <f>'Ordre de passage'!C22</f>
        <v>0</v>
      </c>
      <c r="K23" s="313" t="str">
        <f>'10 ans et -'!D130</f>
        <v/>
      </c>
      <c r="L23" s="298"/>
      <c r="M23" s="418">
        <f>'Ordre de passage'!C22</f>
        <v>0</v>
      </c>
      <c r="N23" s="313" t="str">
        <f>'10 ans et -'!D165</f>
        <v/>
      </c>
      <c r="O23" s="298"/>
      <c r="P23" s="418">
        <f>'Ordre de passage'!C22</f>
        <v>0</v>
      </c>
      <c r="Q23" s="313" t="str">
        <f>'10 ans et -'!D200</f>
        <v/>
      </c>
    </row>
    <row r="24" spans="1:17" ht="15.75" customHeight="1" x14ac:dyDescent="0.2">
      <c r="A24" s="415">
        <f>'Ordre de passage'!C23</f>
        <v>0</v>
      </c>
      <c r="B24" s="309" t="str">
        <f>'10 ans et -'!H26</f>
        <v/>
      </c>
      <c r="C24" s="298"/>
      <c r="D24" s="418">
        <f>'Ordre de passage'!C23</f>
        <v>0</v>
      </c>
      <c r="E24" s="309" t="str">
        <f>'10 ans et -'!H53</f>
        <v/>
      </c>
      <c r="F24" s="298"/>
      <c r="G24" s="418">
        <f>'Ordre de passage'!C23</f>
        <v>0</v>
      </c>
      <c r="H24" s="309" t="str">
        <f>'10 ans et -'!H92</f>
        <v/>
      </c>
      <c r="I24" s="298"/>
      <c r="J24" s="418">
        <f>'Ordre de passage'!C23</f>
        <v>0</v>
      </c>
      <c r="K24" s="313" t="str">
        <f>'10 ans et -'!D129</f>
        <v/>
      </c>
      <c r="L24" s="298"/>
      <c r="M24" s="418">
        <f>'Ordre de passage'!C23</f>
        <v>0</v>
      </c>
      <c r="N24" s="313" t="str">
        <f>'10 ans et -'!D164</f>
        <v/>
      </c>
      <c r="O24" s="298"/>
      <c r="P24" s="418">
        <f>'Ordre de passage'!C23</f>
        <v>0</v>
      </c>
      <c r="Q24" s="313" t="str">
        <f>'10 ans et -'!D199</f>
        <v/>
      </c>
    </row>
    <row r="25" spans="1:17" ht="15.75" customHeight="1" x14ac:dyDescent="0.2">
      <c r="A25" s="415">
        <f>'Ordre de passage'!C24</f>
        <v>0</v>
      </c>
      <c r="B25" s="309" t="str">
        <f>'10 ans et -'!H25</f>
        <v/>
      </c>
      <c r="C25" s="298"/>
      <c r="D25" s="418">
        <f>'Ordre de passage'!C24</f>
        <v>0</v>
      </c>
      <c r="E25" s="309" t="str">
        <f>'10 ans et -'!H52</f>
        <v/>
      </c>
      <c r="F25" s="298"/>
      <c r="G25" s="418">
        <f>'Ordre de passage'!C24</f>
        <v>0</v>
      </c>
      <c r="H25" s="309" t="str">
        <f>'10 ans et -'!H91</f>
        <v/>
      </c>
      <c r="I25" s="298"/>
      <c r="J25" s="418">
        <f>'Ordre de passage'!C24</f>
        <v>0</v>
      </c>
      <c r="K25" s="313" t="str">
        <f>'10 ans et -'!D128</f>
        <v/>
      </c>
      <c r="L25" s="298"/>
      <c r="M25" s="418">
        <f>'Ordre de passage'!C24</f>
        <v>0</v>
      </c>
      <c r="N25" s="313" t="str">
        <f>'10 ans et -'!D163</f>
        <v/>
      </c>
      <c r="O25" s="298"/>
      <c r="P25" s="418">
        <f>'Ordre de passage'!C24</f>
        <v>0</v>
      </c>
      <c r="Q25" s="313" t="str">
        <f>'10 ans et -'!D198</f>
        <v/>
      </c>
    </row>
    <row r="26" spans="1:17" ht="15.75" customHeight="1" x14ac:dyDescent="0.2">
      <c r="A26" s="416">
        <f>'Ordre de passage'!C29</f>
        <v>0</v>
      </c>
      <c r="B26" s="309" t="str">
        <f>'10 ans et -'!H24</f>
        <v/>
      </c>
      <c r="C26" s="298"/>
      <c r="D26" s="418">
        <f>'Ordre de passage'!C25</f>
        <v>0</v>
      </c>
      <c r="E26" s="309" t="str">
        <f>'10 ans et -'!H51</f>
        <v/>
      </c>
      <c r="F26" s="298"/>
      <c r="G26" s="418">
        <f>'Ordre de passage'!C25</f>
        <v>0</v>
      </c>
      <c r="H26" s="309" t="str">
        <f>'10 ans et -'!H90</f>
        <v/>
      </c>
      <c r="I26" s="298"/>
      <c r="J26" s="418">
        <f>'Ordre de passage'!C25</f>
        <v>0</v>
      </c>
      <c r="K26" s="313" t="str">
        <f>'10 ans et -'!D127</f>
        <v/>
      </c>
      <c r="L26" s="298"/>
      <c r="M26" s="418">
        <f>'Ordre de passage'!C25</f>
        <v>0</v>
      </c>
      <c r="N26" s="313" t="str">
        <f>'10 ans et -'!D162</f>
        <v/>
      </c>
      <c r="O26" s="298"/>
      <c r="P26" s="418">
        <f>'Ordre de passage'!C25</f>
        <v>0</v>
      </c>
      <c r="Q26" s="313" t="str">
        <f>'10 ans et -'!D197</f>
        <v/>
      </c>
    </row>
    <row r="27" spans="1:17" ht="15.75" customHeight="1" x14ac:dyDescent="0.2">
      <c r="A27" s="416">
        <f>'Ordre de passage'!C28</f>
        <v>0</v>
      </c>
      <c r="B27" s="309" t="str">
        <f>'10 ans et -'!H23</f>
        <v/>
      </c>
      <c r="C27" s="298"/>
      <c r="D27" s="418">
        <f>'Ordre de passage'!C26</f>
        <v>0</v>
      </c>
      <c r="E27" s="309" t="str">
        <f>'10 ans et -'!H46</f>
        <v>DQ</v>
      </c>
      <c r="F27" s="298"/>
      <c r="G27" s="418">
        <f>'Ordre de passage'!C26</f>
        <v>0</v>
      </c>
      <c r="H27" s="309" t="str">
        <f>'10 ans et -'!H89</f>
        <v/>
      </c>
      <c r="I27" s="298"/>
      <c r="J27" s="418">
        <f>'Ordre de passage'!C26</f>
        <v>0</v>
      </c>
      <c r="K27" s="313" t="str">
        <f>'10 ans et -'!D126</f>
        <v/>
      </c>
      <c r="L27" s="298"/>
      <c r="M27" s="418">
        <f>'Ordre de passage'!C26</f>
        <v>0</v>
      </c>
      <c r="N27" s="313" t="str">
        <f>'10 ans et -'!D161</f>
        <v/>
      </c>
      <c r="O27" s="298"/>
      <c r="P27" s="418">
        <f>'Ordre de passage'!C26</f>
        <v>0</v>
      </c>
      <c r="Q27" s="313" t="str">
        <f>'10 ans et -'!D196</f>
        <v/>
      </c>
    </row>
    <row r="28" spans="1:17" ht="15.75" customHeight="1" x14ac:dyDescent="0.2">
      <c r="A28" s="417">
        <f>'Ordre de passage'!C27</f>
        <v>0</v>
      </c>
      <c r="B28" s="309" t="str">
        <f>'10 ans et -'!H22</f>
        <v/>
      </c>
      <c r="C28" s="298"/>
      <c r="D28" s="418">
        <f>'Ordre de passage'!C27</f>
        <v>0</v>
      </c>
      <c r="E28" s="309">
        <f>'10 ans et -'!H44</f>
        <v>8</v>
      </c>
      <c r="F28" s="298"/>
      <c r="G28" s="418">
        <f>'Ordre de passage'!C27</f>
        <v>0</v>
      </c>
      <c r="H28" s="309" t="str">
        <f>'10 ans et -'!H88</f>
        <v/>
      </c>
      <c r="I28" s="298"/>
      <c r="J28" s="418">
        <f>'Ordre de passage'!C27</f>
        <v>0</v>
      </c>
      <c r="K28" s="313" t="str">
        <f>'10 ans et -'!D125</f>
        <v/>
      </c>
      <c r="L28" s="298"/>
      <c r="M28" s="418">
        <f>'Ordre de passage'!C27</f>
        <v>0</v>
      </c>
      <c r="N28" s="313" t="str">
        <f>'10 ans et -'!D160</f>
        <v/>
      </c>
      <c r="O28" s="298"/>
      <c r="P28" s="418">
        <f>'Ordre de passage'!C27</f>
        <v>0</v>
      </c>
      <c r="Q28" s="313" t="str">
        <f>'10 ans et -'!D195</f>
        <v/>
      </c>
    </row>
    <row r="29" spans="1:17" ht="15.75" customHeight="1" x14ac:dyDescent="0.2">
      <c r="A29" s="296">
        <f>'Ordre de passage'!C26</f>
        <v>0</v>
      </c>
      <c r="B29" s="309" t="str">
        <f>'10 ans et -'!H21</f>
        <v/>
      </c>
      <c r="C29" s="298"/>
      <c r="D29" s="418">
        <f>'Ordre de passage'!C28</f>
        <v>0</v>
      </c>
      <c r="E29" s="309" t="str">
        <f>'10 ans et -'!H50</f>
        <v/>
      </c>
      <c r="F29" s="298"/>
      <c r="G29" s="418">
        <f>'Ordre de passage'!C28</f>
        <v>0</v>
      </c>
      <c r="H29" s="309" t="str">
        <f>'10 ans et -'!H87</f>
        <v/>
      </c>
      <c r="I29" s="298"/>
      <c r="J29" s="418">
        <f>'Ordre de passage'!C28</f>
        <v>0</v>
      </c>
      <c r="K29" s="313" t="str">
        <f>'10 ans et -'!D124</f>
        <v/>
      </c>
      <c r="L29" s="298"/>
      <c r="M29" s="418">
        <f>'Ordre de passage'!C28</f>
        <v>0</v>
      </c>
      <c r="N29" s="313" t="str">
        <f>'10 ans et -'!D159</f>
        <v/>
      </c>
      <c r="O29" s="298"/>
      <c r="P29" s="418">
        <f>'Ordre de passage'!C28</f>
        <v>0</v>
      </c>
      <c r="Q29" s="313" t="str">
        <f>'10 ans et -'!D194</f>
        <v/>
      </c>
    </row>
    <row r="30" spans="1:17" ht="15.75" customHeight="1" x14ac:dyDescent="0.2">
      <c r="A30" s="296">
        <f>'Ordre de passage'!C19</f>
        <v>0</v>
      </c>
      <c r="B30" s="309" t="str">
        <f>'10 ans et -'!H20</f>
        <v/>
      </c>
      <c r="C30" s="298"/>
      <c r="D30" s="418">
        <f>'Ordre de passage'!C29</f>
        <v>0</v>
      </c>
      <c r="E30" s="309">
        <f>'10 ans et -'!H47</f>
        <v>2</v>
      </c>
      <c r="F30" s="298"/>
      <c r="G30" s="418">
        <f>'Ordre de passage'!C29</f>
        <v>0</v>
      </c>
      <c r="H30" s="309" t="str">
        <f>'10 ans et -'!H86</f>
        <v/>
      </c>
      <c r="I30" s="298"/>
      <c r="J30" s="418">
        <f>'Ordre de passage'!C29</f>
        <v>0</v>
      </c>
      <c r="K30" s="313" t="str">
        <f>'10 ans et -'!D123</f>
        <v/>
      </c>
      <c r="L30" s="298"/>
      <c r="M30" s="418">
        <f>'Ordre de passage'!C29</f>
        <v>0</v>
      </c>
      <c r="N30" s="313" t="str">
        <f>'10 ans et -'!D158</f>
        <v/>
      </c>
      <c r="O30" s="298"/>
      <c r="P30" s="418">
        <f>'Ordre de passage'!C29</f>
        <v>0</v>
      </c>
      <c r="Q30" s="313" t="str">
        <f>'10 ans et -'!D193</f>
        <v/>
      </c>
    </row>
    <row r="31" spans="1:17" ht="15.75" customHeight="1" x14ac:dyDescent="0.2">
      <c r="A31" s="296">
        <f>'Ordre de passage'!C18</f>
        <v>0</v>
      </c>
      <c r="B31" s="309" t="str">
        <f>'10 ans et -'!H19</f>
        <v/>
      </c>
      <c r="C31" s="298"/>
      <c r="D31" s="418">
        <f>'Ordre de passage'!C30</f>
        <v>0</v>
      </c>
      <c r="E31" s="309" t="str">
        <f>'10 ans et -'!H48</f>
        <v/>
      </c>
      <c r="F31" s="298"/>
      <c r="G31" s="418">
        <f>'Ordre de passage'!C30</f>
        <v>0</v>
      </c>
      <c r="H31" s="309" t="str">
        <f>'10 ans et -'!H85</f>
        <v/>
      </c>
      <c r="I31" s="298"/>
      <c r="J31" s="418">
        <f>'Ordre de passage'!C30</f>
        <v>0</v>
      </c>
      <c r="K31" s="313" t="str">
        <f>'10 ans et -'!D122</f>
        <v/>
      </c>
      <c r="L31" s="298"/>
      <c r="M31" s="418">
        <f>'Ordre de passage'!C30</f>
        <v>0</v>
      </c>
      <c r="N31" s="313" t="str">
        <f>'10 ans et -'!D157</f>
        <v/>
      </c>
      <c r="O31" s="298"/>
      <c r="P31" s="418">
        <f>'Ordre de passage'!C30</f>
        <v>0</v>
      </c>
      <c r="Q31" s="313" t="str">
        <f>'10 ans et -'!D192</f>
        <v/>
      </c>
    </row>
    <row r="32" spans="1:17" ht="15.75" customHeight="1" x14ac:dyDescent="0.2">
      <c r="A32" s="296">
        <f>'Ordre de passage'!C17</f>
        <v>0</v>
      </c>
      <c r="B32" s="309" t="str">
        <f>'10 ans et -'!H18</f>
        <v/>
      </c>
      <c r="C32" s="298"/>
      <c r="D32" s="418">
        <f>'Ordre de passage'!C31</f>
        <v>0</v>
      </c>
      <c r="E32" s="309">
        <f>'10 ans et -'!H43</f>
        <v>1</v>
      </c>
      <c r="F32" s="298"/>
      <c r="G32" s="418">
        <f>'Ordre de passage'!C31</f>
        <v>0</v>
      </c>
      <c r="H32" s="309">
        <f>'10 ans et -'!H76</f>
        <v>6</v>
      </c>
      <c r="I32" s="298"/>
      <c r="J32" s="418">
        <f>'Ordre de passage'!C31</f>
        <v>0</v>
      </c>
      <c r="K32" s="313" t="str">
        <f>'10 ans et -'!D121</f>
        <v/>
      </c>
      <c r="L32" s="298"/>
      <c r="M32" s="418">
        <f>'Ordre de passage'!C31</f>
        <v>0</v>
      </c>
      <c r="N32" s="313" t="str">
        <f>'10 ans et -'!D156</f>
        <v/>
      </c>
      <c r="O32" s="298"/>
      <c r="P32" s="418">
        <f>'Ordre de passage'!C31</f>
        <v>0</v>
      </c>
      <c r="Q32" s="313" t="str">
        <f>'10 ans et -'!D191</f>
        <v/>
      </c>
    </row>
    <row r="33" spans="1:17" ht="15.75" customHeight="1" x14ac:dyDescent="0.2">
      <c r="A33" s="296">
        <f>'Ordre de passage'!C16</f>
        <v>0</v>
      </c>
      <c r="B33" s="309" t="str">
        <f>'10 ans et -'!H17</f>
        <v/>
      </c>
      <c r="C33" s="298"/>
      <c r="D33" s="418">
        <f>'Ordre de passage'!C32</f>
        <v>0</v>
      </c>
      <c r="E33" s="309" t="str">
        <f>'10 ans et -'!H49</f>
        <v/>
      </c>
      <c r="F33" s="298"/>
      <c r="G33" s="418">
        <f>'Ordre de passage'!C32</f>
        <v>0</v>
      </c>
      <c r="H33" s="309">
        <f>'10 ans et -'!H74</f>
        <v>7</v>
      </c>
      <c r="I33" s="298"/>
      <c r="J33" s="418">
        <f>'Ordre de passage'!C32</f>
        <v>0</v>
      </c>
      <c r="K33" s="313" t="str">
        <f>'10 ans et -'!D120</f>
        <v/>
      </c>
      <c r="L33" s="298"/>
      <c r="M33" s="418">
        <f>'Ordre de passage'!C32</f>
        <v>0</v>
      </c>
      <c r="N33" s="313" t="str">
        <f>'10 ans et -'!D155</f>
        <v/>
      </c>
      <c r="O33" s="298"/>
      <c r="P33" s="418">
        <f>'Ordre de passage'!C32</f>
        <v>0</v>
      </c>
      <c r="Q33" s="313" t="str">
        <f>'10 ans et -'!D190</f>
        <v/>
      </c>
    </row>
    <row r="34" spans="1:17" ht="15.75" customHeight="1" thickBot="1" x14ac:dyDescent="0.25">
      <c r="A34" s="296">
        <f>'Ordre de passage'!C17</f>
        <v>0</v>
      </c>
      <c r="B34" s="310">
        <f>'10 ans et -'!H8</f>
        <v>5</v>
      </c>
      <c r="C34" s="298"/>
      <c r="D34" s="418">
        <f>'Ordre de passage'!C33</f>
        <v>0</v>
      </c>
      <c r="E34" s="310">
        <f>'10 ans et -'!H42</f>
        <v>6</v>
      </c>
      <c r="F34" s="298"/>
      <c r="G34" s="418">
        <f>'Ordre de passage'!C33</f>
        <v>0</v>
      </c>
      <c r="H34" s="310">
        <f>'10 ans et -'!H78</f>
        <v>8</v>
      </c>
      <c r="I34" s="298"/>
      <c r="J34" s="418">
        <f>'Ordre de passage'!C33</f>
        <v>0</v>
      </c>
      <c r="K34" s="314">
        <f>'10 ans et -'!D111</f>
        <v>6</v>
      </c>
      <c r="L34" s="298"/>
      <c r="M34" s="418">
        <f>'Ordre de passage'!C33</f>
        <v>0</v>
      </c>
      <c r="N34" s="314">
        <f>'10 ans et -'!D146</f>
        <v>6</v>
      </c>
      <c r="O34" s="298"/>
      <c r="P34" s="418">
        <f>'Ordre de passage'!C33</f>
        <v>0</v>
      </c>
      <c r="Q34" s="314">
        <f>'10 ans et -'!D181</f>
        <v>5</v>
      </c>
    </row>
    <row r="35" spans="1:17" ht="13.5" thickBot="1" x14ac:dyDescent="0.25"/>
    <row r="36" spans="1:17" ht="22.5" customHeight="1" thickBot="1" x14ac:dyDescent="0.25">
      <c r="A36" s="558" t="s">
        <v>51</v>
      </c>
      <c r="B36" s="559"/>
      <c r="C36" s="559"/>
      <c r="D36" s="559"/>
      <c r="E36" s="559"/>
      <c r="F36" s="559"/>
      <c r="G36" s="559"/>
      <c r="H36" s="559"/>
      <c r="I36" s="559"/>
      <c r="J36" s="559"/>
      <c r="K36" s="559"/>
      <c r="L36" s="559"/>
      <c r="M36" s="559"/>
      <c r="N36" s="559"/>
      <c r="O36" s="559"/>
      <c r="P36" s="559"/>
      <c r="Q36" s="560"/>
    </row>
    <row r="37" spans="1:17" ht="16.5" customHeight="1" thickBot="1" x14ac:dyDescent="0.25">
      <c r="A37" s="561" t="s">
        <v>8</v>
      </c>
      <c r="B37" s="563"/>
      <c r="C37" s="299"/>
      <c r="D37" s="561" t="s">
        <v>9</v>
      </c>
      <c r="E37" s="563"/>
      <c r="F37" s="299"/>
      <c r="G37" s="561" t="s">
        <v>33</v>
      </c>
      <c r="H37" s="563"/>
      <c r="I37" s="299"/>
      <c r="J37" s="561" t="s">
        <v>4</v>
      </c>
      <c r="K37" s="563"/>
      <c r="L37" s="299"/>
      <c r="M37" s="564" t="s">
        <v>34</v>
      </c>
      <c r="N37" s="566"/>
      <c r="O37" s="300"/>
      <c r="P37" s="598" t="s">
        <v>7</v>
      </c>
      <c r="Q37" s="599"/>
    </row>
    <row r="38" spans="1:17" ht="16.5" thickBot="1" x14ac:dyDescent="0.25">
      <c r="A38" s="293" t="s">
        <v>22</v>
      </c>
      <c r="B38" s="294" t="s">
        <v>5</v>
      </c>
      <c r="C38" s="298"/>
      <c r="D38" s="293" t="s">
        <v>22</v>
      </c>
      <c r="E38" s="295" t="s">
        <v>5</v>
      </c>
      <c r="F38" s="298"/>
      <c r="G38" s="293" t="s">
        <v>22</v>
      </c>
      <c r="H38" s="295" t="s">
        <v>5</v>
      </c>
      <c r="I38" s="298"/>
      <c r="J38" s="293" t="s">
        <v>22</v>
      </c>
      <c r="K38" s="294" t="s">
        <v>5</v>
      </c>
      <c r="L38" s="298"/>
      <c r="M38" s="293" t="s">
        <v>22</v>
      </c>
      <c r="N38" s="294" t="s">
        <v>5</v>
      </c>
      <c r="O38" s="298"/>
      <c r="P38" s="293" t="s">
        <v>22</v>
      </c>
      <c r="Q38" s="294" t="s">
        <v>5</v>
      </c>
    </row>
    <row r="39" spans="1:17" ht="15.75" customHeight="1" x14ac:dyDescent="0.2">
      <c r="A39" s="414" t="str">
        <f>'Ordre de passage'!E4</f>
        <v>Olivier Legault</v>
      </c>
      <c r="B39" s="419">
        <f>'11-12 ans'!H11</f>
        <v>3</v>
      </c>
      <c r="C39" s="301"/>
      <c r="D39" s="414" t="str">
        <f>'Ordre de passage'!E4</f>
        <v>Olivier Legault</v>
      </c>
      <c r="E39" s="308">
        <f>'11-12 ans'!H39</f>
        <v>11</v>
      </c>
      <c r="F39" s="301"/>
      <c r="G39" s="414" t="str">
        <f>'Ordre de passage'!E4</f>
        <v>Olivier Legault</v>
      </c>
      <c r="H39" s="308" t="str">
        <f>'11-12 ans'!H91</f>
        <v/>
      </c>
      <c r="I39" s="301"/>
      <c r="J39" s="414" t="str">
        <f>'Ordre de passage'!E4</f>
        <v>Olivier Legault</v>
      </c>
      <c r="K39" s="312" t="str">
        <f>'11-12 ans'!D123</f>
        <v/>
      </c>
      <c r="L39" s="301"/>
      <c r="M39" s="414" t="str">
        <f>'Ordre de passage'!E4</f>
        <v>Olivier Legault</v>
      </c>
      <c r="N39" s="312" t="str">
        <f>'11-12 ans'!D161</f>
        <v/>
      </c>
      <c r="O39" s="301"/>
      <c r="P39" s="414" t="str">
        <f>'Ordre de passage'!E4</f>
        <v>Olivier Legault</v>
      </c>
      <c r="Q39" s="312" t="str">
        <f>'11-12 ans'!D196</f>
        <v/>
      </c>
    </row>
    <row r="40" spans="1:17" ht="15.75" customHeight="1" x14ac:dyDescent="0.2">
      <c r="A40" s="414" t="str">
        <f>'Ordre de passage'!E5</f>
        <v>Annie-Pier Bell</v>
      </c>
      <c r="B40" s="419">
        <f>'11-12 ans'!H7</f>
        <v>4</v>
      </c>
      <c r="C40" s="302"/>
      <c r="D40" s="414" t="str">
        <f>'Ordre de passage'!E5</f>
        <v>Annie-Pier Bell</v>
      </c>
      <c r="E40" s="309">
        <f>'11-12 ans'!H40</f>
        <v>3</v>
      </c>
      <c r="F40" s="302"/>
      <c r="G40" s="414" t="str">
        <f>'Ordre de passage'!E5</f>
        <v>Annie-Pier Bell</v>
      </c>
      <c r="H40" s="309">
        <f>'11-12 ans'!H73</f>
        <v>11</v>
      </c>
      <c r="I40" s="302"/>
      <c r="J40" s="414" t="str">
        <f>'Ordre de passage'!E5</f>
        <v>Annie-Pier Bell</v>
      </c>
      <c r="K40" s="313">
        <f>'11-12 ans'!D116</f>
        <v>8</v>
      </c>
      <c r="L40" s="302"/>
      <c r="M40" s="414" t="str">
        <f>'Ordre de passage'!E5</f>
        <v>Annie-Pier Bell</v>
      </c>
      <c r="N40" s="313">
        <f>'11-12 ans'!D152</f>
        <v>8</v>
      </c>
      <c r="O40" s="302"/>
      <c r="P40" s="414" t="str">
        <f>'Ordre de passage'!E5</f>
        <v>Annie-Pier Bell</v>
      </c>
      <c r="Q40" s="313" t="str">
        <f>'11-12 ans'!D195</f>
        <v/>
      </c>
    </row>
    <row r="41" spans="1:17" ht="15.75" customHeight="1" x14ac:dyDescent="0.2">
      <c r="A41" s="414" t="str">
        <f>'Ordre de passage'!E6</f>
        <v>Gabrielle Potvin</v>
      </c>
      <c r="B41" s="419">
        <f>'11-12 ans'!H10</f>
        <v>2</v>
      </c>
      <c r="C41" s="302"/>
      <c r="D41" s="414" t="str">
        <f>'Ordre de passage'!E6</f>
        <v>Gabrielle Potvin</v>
      </c>
      <c r="E41" s="309">
        <f>'11-12 ans'!H41</f>
        <v>4</v>
      </c>
      <c r="F41" s="302"/>
      <c r="G41" s="414" t="str">
        <f>'Ordre de passage'!E6</f>
        <v>Gabrielle Potvin</v>
      </c>
      <c r="H41" s="309" t="str">
        <f>'11-12 ans'!H88</f>
        <v/>
      </c>
      <c r="I41" s="302"/>
      <c r="J41" s="414" t="str">
        <f>'Ordre de passage'!E6</f>
        <v>Gabrielle Potvin</v>
      </c>
      <c r="K41" s="313">
        <f>'11-12 ans'!D117</f>
        <v>9</v>
      </c>
      <c r="L41" s="302"/>
      <c r="M41" s="414" t="str">
        <f>'Ordre de passage'!E6</f>
        <v>Gabrielle Potvin</v>
      </c>
      <c r="N41" s="313" t="str">
        <f>'11-12 ans'!D158</f>
        <v/>
      </c>
      <c r="O41" s="302"/>
      <c r="P41" s="414" t="str">
        <f>'Ordre de passage'!E6</f>
        <v>Gabrielle Potvin</v>
      </c>
      <c r="Q41" s="313" t="str">
        <f>'11-12 ans'!D193</f>
        <v/>
      </c>
    </row>
    <row r="42" spans="1:17" ht="15.75" customHeight="1" x14ac:dyDescent="0.2">
      <c r="A42" s="414" t="str">
        <f>'Ordre de passage'!E7</f>
        <v>Emmy Mastrovito</v>
      </c>
      <c r="B42" s="419" t="str">
        <f>'11-12 ans'!H22</f>
        <v/>
      </c>
      <c r="C42" s="302"/>
      <c r="D42" s="414" t="str">
        <f>'Ordre de passage'!E7</f>
        <v>Emmy Mastrovito</v>
      </c>
      <c r="E42" s="309">
        <f>'11-12 ans'!H42</f>
        <v>1</v>
      </c>
      <c r="F42" s="302"/>
      <c r="G42" s="414" t="str">
        <f>'Ordre de passage'!E7</f>
        <v>Emmy Mastrovito</v>
      </c>
      <c r="H42" s="309">
        <f>'11-12 ans'!H81</f>
        <v>4</v>
      </c>
      <c r="I42" s="302"/>
      <c r="J42" s="414" t="str">
        <f>'Ordre de passage'!E7</f>
        <v>Emmy Mastrovito</v>
      </c>
      <c r="K42" s="313" t="str">
        <f>'11-12 ans'!D126</f>
        <v/>
      </c>
      <c r="L42" s="302"/>
      <c r="M42" s="414" t="str">
        <f>'Ordre de passage'!E7</f>
        <v>Emmy Mastrovito</v>
      </c>
      <c r="N42" s="313" t="str">
        <f>'11-12 ans'!D157</f>
        <v/>
      </c>
      <c r="O42" s="302"/>
      <c r="P42" s="414" t="str">
        <f>'Ordre de passage'!E7</f>
        <v>Emmy Mastrovito</v>
      </c>
      <c r="Q42" s="313">
        <f>'11-12 ans'!D187</f>
        <v>8</v>
      </c>
    </row>
    <row r="43" spans="1:17" ht="15.75" customHeight="1" x14ac:dyDescent="0.2">
      <c r="A43" s="414" t="str">
        <f>'Ordre de passage'!E8</f>
        <v>Zoé Martin</v>
      </c>
      <c r="B43" s="419" t="str">
        <f>'11-12 ans'!H20</f>
        <v/>
      </c>
      <c r="C43" s="302"/>
      <c r="D43" s="414" t="str">
        <f>'Ordre de passage'!E8</f>
        <v>Zoé Martin</v>
      </c>
      <c r="E43" s="309">
        <f>'11-12 ans'!H43</f>
        <v>10</v>
      </c>
      <c r="F43" s="302"/>
      <c r="G43" s="414" t="str">
        <f>'Ordre de passage'!E8</f>
        <v>Zoé Martin</v>
      </c>
      <c r="H43" s="309">
        <f>'11-12 ans'!H80</f>
        <v>7</v>
      </c>
      <c r="I43" s="302"/>
      <c r="J43" s="414" t="str">
        <f>'Ordre de passage'!E8</f>
        <v>Zoé Martin</v>
      </c>
      <c r="K43" s="313" t="str">
        <f>'11-12 ans'!D125</f>
        <v/>
      </c>
      <c r="L43" s="302"/>
      <c r="M43" s="414" t="str">
        <f>'Ordre de passage'!E8</f>
        <v>Zoé Martin</v>
      </c>
      <c r="N43" s="313">
        <f>'11-12 ans'!D144</f>
        <v>5</v>
      </c>
      <c r="O43" s="302"/>
      <c r="P43" s="414" t="str">
        <f>'Ordre de passage'!E8</f>
        <v>Zoé Martin</v>
      </c>
      <c r="Q43" s="313">
        <f>'11-12 ans'!D179</f>
        <v>1</v>
      </c>
    </row>
    <row r="44" spans="1:17" ht="15.75" customHeight="1" x14ac:dyDescent="0.2">
      <c r="A44" s="414" t="str">
        <f>'Ordre de passage'!E9</f>
        <v>Justin Gauthier</v>
      </c>
      <c r="B44" s="419">
        <f>'11-12 ans'!H14</f>
        <v>6</v>
      </c>
      <c r="C44" s="302"/>
      <c r="D44" s="414" t="str">
        <f>'Ordre de passage'!E9</f>
        <v>Justin Gauthier</v>
      </c>
      <c r="E44" s="309">
        <f>'11-12 ans'!H44</f>
        <v>2</v>
      </c>
      <c r="F44" s="302"/>
      <c r="G44" s="414" t="str">
        <f>'Ordre de passage'!E9</f>
        <v>Justin Gauthier</v>
      </c>
      <c r="H44" s="309" t="str">
        <f>'11-12 ans'!H87</f>
        <v/>
      </c>
      <c r="I44" s="302"/>
      <c r="J44" s="414" t="str">
        <f>'Ordre de passage'!E9</f>
        <v>Justin Gauthier</v>
      </c>
      <c r="K44" s="313" t="str">
        <f>'11-12 ans'!D120</f>
        <v/>
      </c>
      <c r="L44" s="302"/>
      <c r="M44" s="414" t="str">
        <f>'Ordre de passage'!E9</f>
        <v>Justin Gauthier</v>
      </c>
      <c r="N44" s="313">
        <f>'11-12 ans'!D151</f>
        <v>4</v>
      </c>
      <c r="O44" s="302"/>
      <c r="P44" s="414" t="str">
        <f>'Ordre de passage'!E9</f>
        <v>Justin Gauthier</v>
      </c>
      <c r="Q44" s="313">
        <f>'11-12 ans'!D186</f>
        <v>9</v>
      </c>
    </row>
    <row r="45" spans="1:17" ht="15.75" customHeight="1" x14ac:dyDescent="0.2">
      <c r="A45" s="414" t="str">
        <f>'Ordre de passage'!E10</f>
        <v>Samya Chakir</v>
      </c>
      <c r="B45" s="419" t="str">
        <f>'11-12 ans'!H5</f>
        <v>DNF</v>
      </c>
      <c r="C45" s="302"/>
      <c r="D45" s="414" t="str">
        <f>'Ordre de passage'!E10</f>
        <v>Samya Chakir</v>
      </c>
      <c r="E45" s="309">
        <f>'11-12 ans'!H45</f>
        <v>6</v>
      </c>
      <c r="F45" s="302"/>
      <c r="G45" s="414" t="str">
        <f>'Ordre de passage'!E10</f>
        <v>Samya Chakir</v>
      </c>
      <c r="H45" s="309" t="str">
        <f>'11-12 ans'!H90</f>
        <v/>
      </c>
      <c r="I45" s="302"/>
      <c r="J45" s="414" t="str">
        <f>'Ordre de passage'!E10</f>
        <v>Samya Chakir</v>
      </c>
      <c r="K45" s="313">
        <f>'11-12 ans'!D113</f>
        <v>1</v>
      </c>
      <c r="L45" s="302"/>
      <c r="M45" s="414" t="str">
        <f>'Ordre de passage'!E10</f>
        <v>Samya Chakir</v>
      </c>
      <c r="N45" s="313" t="str">
        <f>'11-12 ans'!D159</f>
        <v/>
      </c>
      <c r="O45" s="302"/>
      <c r="P45" s="414" t="str">
        <f>'Ordre de passage'!E10</f>
        <v>Samya Chakir</v>
      </c>
      <c r="Q45" s="313" t="str">
        <f>'11-12 ans'!D194</f>
        <v/>
      </c>
    </row>
    <row r="46" spans="1:17" ht="15.75" customHeight="1" x14ac:dyDescent="0.2">
      <c r="A46" s="414" t="str">
        <f>'Ordre de passage'!E11</f>
        <v>Gabrielle thibodeau</v>
      </c>
      <c r="B46" s="419" t="str">
        <f>'11-12 ans'!H16</f>
        <v/>
      </c>
      <c r="C46" s="302"/>
      <c r="D46" s="414" t="str">
        <f>'Ordre de passage'!E11</f>
        <v>Gabrielle thibodeau</v>
      </c>
      <c r="E46" s="309">
        <f>'11-12 ans'!H46</f>
        <v>8</v>
      </c>
      <c r="F46" s="302"/>
      <c r="G46" s="414" t="str">
        <f>'Ordre de passage'!E11</f>
        <v>Gabrielle thibodeau</v>
      </c>
      <c r="H46" s="309">
        <f>'11-12 ans'!H78</f>
        <v>2</v>
      </c>
      <c r="I46" s="302"/>
      <c r="J46" s="414" t="str">
        <f>'Ordre de passage'!E11</f>
        <v>Gabrielle thibodeau</v>
      </c>
      <c r="K46" s="313">
        <f>'11-12 ans'!D115</f>
        <v>5</v>
      </c>
      <c r="L46" s="302"/>
      <c r="M46" s="414" t="str">
        <f>'Ordre de passage'!E11</f>
        <v>Gabrielle thibodeau</v>
      </c>
      <c r="N46" s="313">
        <f>'11-12 ans'!D149</f>
        <v>3</v>
      </c>
      <c r="O46" s="302"/>
      <c r="P46" s="414" t="str">
        <f>'Ordre de passage'!E11</f>
        <v>Gabrielle thibodeau</v>
      </c>
      <c r="Q46" s="313" t="str">
        <f>'11-12 ans'!D192</f>
        <v/>
      </c>
    </row>
    <row r="47" spans="1:17" ht="15.75" customHeight="1" x14ac:dyDescent="0.2">
      <c r="A47" s="414" t="str">
        <f>'Ordre de passage'!E12</f>
        <v>Etienne Roy</v>
      </c>
      <c r="B47" s="419">
        <f>'11-12 ans'!H6</f>
        <v>7</v>
      </c>
      <c r="C47" s="302"/>
      <c r="D47" s="414" t="str">
        <f>'Ordre de passage'!E12</f>
        <v>Etienne Roy</v>
      </c>
      <c r="E47" s="309">
        <f>'11-12 ans'!H47</f>
        <v>5</v>
      </c>
      <c r="F47" s="302"/>
      <c r="G47" s="414" t="str">
        <f>'Ordre de passage'!E12</f>
        <v>Etienne Roy</v>
      </c>
      <c r="H47" s="309">
        <f>'11-12 ans'!H75</f>
        <v>6</v>
      </c>
      <c r="I47" s="302"/>
      <c r="J47" s="414" t="str">
        <f>'Ordre de passage'!E12</f>
        <v>Etienne Roy</v>
      </c>
      <c r="K47" s="313" t="str">
        <f>'11-12 ans'!D122</f>
        <v/>
      </c>
      <c r="L47" s="302"/>
      <c r="M47" s="414" t="str">
        <f>'Ordre de passage'!E12</f>
        <v>Etienne Roy</v>
      </c>
      <c r="N47" s="313">
        <f>'11-12 ans'!D145</f>
        <v>2</v>
      </c>
      <c r="O47" s="302"/>
      <c r="P47" s="414" t="str">
        <f>'Ordre de passage'!E12</f>
        <v>Etienne Roy</v>
      </c>
      <c r="Q47" s="313">
        <f>'11-12 ans'!D178</f>
        <v>11</v>
      </c>
    </row>
    <row r="48" spans="1:17" ht="15.75" customHeight="1" x14ac:dyDescent="0.2">
      <c r="A48" s="414" t="str">
        <f>'Ordre de passage'!E13</f>
        <v>Jacob Morneau</v>
      </c>
      <c r="B48" s="419">
        <f>'11-12 ans'!H13</f>
        <v>1</v>
      </c>
      <c r="C48" s="302"/>
      <c r="D48" s="414" t="str">
        <f>'Ordre de passage'!E13</f>
        <v>Jacob Morneau</v>
      </c>
      <c r="E48" s="309">
        <f>'11-12 ans'!H48</f>
        <v>7</v>
      </c>
      <c r="F48" s="302"/>
      <c r="G48" s="414" t="str">
        <f>'Ordre de passage'!E13</f>
        <v>Jacob Morneau</v>
      </c>
      <c r="H48" s="309" t="str">
        <f>'11-12 ans'!H84</f>
        <v/>
      </c>
      <c r="I48" s="302"/>
      <c r="J48" s="414" t="str">
        <f>'Ordre de passage'!E13</f>
        <v>Jacob Morneau</v>
      </c>
      <c r="K48" s="313">
        <f>'11-12 ans'!D112</f>
        <v>6</v>
      </c>
      <c r="L48" s="302"/>
      <c r="M48" s="414" t="str">
        <f>'Ordre de passage'!E13</f>
        <v>Jacob Morneau</v>
      </c>
      <c r="N48" s="313">
        <f>'11-12 ans'!D153</f>
        <v>10</v>
      </c>
      <c r="O48" s="302"/>
      <c r="P48" s="414" t="str">
        <f>'Ordre de passage'!E13</f>
        <v>Jacob Morneau</v>
      </c>
      <c r="Q48" s="313">
        <f>'11-12 ans'!D180</f>
        <v>7</v>
      </c>
    </row>
    <row r="49" spans="1:17" ht="15.75" customHeight="1" x14ac:dyDescent="0.2">
      <c r="A49" s="414" t="str">
        <f>'Ordre de passage'!E14</f>
        <v>Britany Tremlay - hors concours</v>
      </c>
      <c r="B49" s="419" t="str">
        <f>'11-12 ans'!H19</f>
        <v/>
      </c>
      <c r="C49" s="302"/>
      <c r="D49" s="414" t="str">
        <f>'Ordre de passage'!E14</f>
        <v>Britany Tremlay - hors concours</v>
      </c>
      <c r="E49" s="309">
        <f>'11-12 ans'!H49</f>
        <v>9</v>
      </c>
      <c r="F49" s="302"/>
      <c r="G49" s="414" t="str">
        <f>'Ordre de passage'!E14</f>
        <v>Britany Tremlay - hors concours</v>
      </c>
      <c r="H49" s="309">
        <f>'11-12 ans'!H77</f>
        <v>8</v>
      </c>
      <c r="I49" s="302"/>
      <c r="J49" s="414" t="str">
        <f>'Ordre de passage'!E14</f>
        <v>Britany Tremlay - hors concours</v>
      </c>
      <c r="K49" s="313" t="str">
        <f>'11-12 ans'!D121</f>
        <v/>
      </c>
      <c r="L49" s="302"/>
      <c r="M49" s="414" t="str">
        <f>'Ordre de passage'!E14</f>
        <v>Britany Tremlay - hors concours</v>
      </c>
      <c r="N49" s="313">
        <f>'11-12 ans'!D148</f>
        <v>6</v>
      </c>
      <c r="O49" s="302"/>
      <c r="P49" s="414" t="str">
        <f>'Ordre de passage'!E14</f>
        <v>Britany Tremlay - hors concours</v>
      </c>
      <c r="Q49" s="313">
        <f>'11-12 ans'!D181</f>
        <v>4</v>
      </c>
    </row>
    <row r="50" spans="1:17" ht="15.75" customHeight="1" x14ac:dyDescent="0.2">
      <c r="A50" s="414">
        <f>'Ordre de passage'!E15</f>
        <v>0</v>
      </c>
      <c r="B50" s="419" t="str">
        <f>'11-12 ans'!H23</f>
        <v/>
      </c>
      <c r="C50" s="302"/>
      <c r="D50" s="414">
        <f>'Ordre de passage'!E15</f>
        <v>0</v>
      </c>
      <c r="E50" s="309" t="str">
        <f>'11-12 ans'!H50</f>
        <v/>
      </c>
      <c r="F50" s="302"/>
      <c r="G50" s="414">
        <f>'Ordre de passage'!E15</f>
        <v>0</v>
      </c>
      <c r="H50" s="309">
        <f>'11-12 ans'!H82</f>
        <v>10</v>
      </c>
      <c r="I50" s="302"/>
      <c r="J50" s="414">
        <f>'Ordre de passage'!E15</f>
        <v>0</v>
      </c>
      <c r="K50" s="313" t="str">
        <f>'11-12 ans'!D119</f>
        <v/>
      </c>
      <c r="L50" s="302"/>
      <c r="M50" s="414">
        <f>'Ordre de passage'!E15</f>
        <v>0</v>
      </c>
      <c r="N50" s="313" t="str">
        <f>'11-12 ans'!D160</f>
        <v/>
      </c>
      <c r="O50" s="302"/>
      <c r="P50" s="414">
        <f>'Ordre de passage'!E15</f>
        <v>0</v>
      </c>
      <c r="Q50" s="313">
        <f>'11-12 ans'!D184</f>
        <v>2</v>
      </c>
    </row>
    <row r="51" spans="1:17" ht="15.75" customHeight="1" x14ac:dyDescent="0.2">
      <c r="A51" s="414">
        <f>'Ordre de passage'!E16</f>
        <v>0</v>
      </c>
      <c r="B51" s="419" t="str">
        <f>'11-12 ans'!H8</f>
        <v>DNF</v>
      </c>
      <c r="C51" s="302"/>
      <c r="D51" s="414">
        <f>'Ordre de passage'!E16</f>
        <v>0</v>
      </c>
      <c r="E51" s="309" t="str">
        <f>'11-12 ans'!H51</f>
        <v/>
      </c>
      <c r="F51" s="302"/>
      <c r="G51" s="414">
        <f>'Ordre de passage'!E16</f>
        <v>0</v>
      </c>
      <c r="H51" s="309">
        <f>'11-12 ans'!H79</f>
        <v>9</v>
      </c>
      <c r="I51" s="302"/>
      <c r="J51" s="414">
        <f>'Ordre de passage'!E16</f>
        <v>0</v>
      </c>
      <c r="K51" s="313">
        <f>'11-12 ans'!D109</f>
        <v>3</v>
      </c>
      <c r="L51" s="302"/>
      <c r="M51" s="414">
        <f>'Ordre de passage'!E16</f>
        <v>0</v>
      </c>
      <c r="N51" s="313">
        <f>'11-12 ans'!D147</f>
        <v>1</v>
      </c>
      <c r="O51" s="302"/>
      <c r="P51" s="414">
        <f>'Ordre de passage'!E16</f>
        <v>0</v>
      </c>
      <c r="Q51" s="313">
        <f>'11-12 ans'!D188</f>
        <v>10</v>
      </c>
    </row>
    <row r="52" spans="1:17" ht="15.75" customHeight="1" x14ac:dyDescent="0.2">
      <c r="A52" s="414">
        <f>'Ordre de passage'!E17</f>
        <v>0</v>
      </c>
      <c r="B52" s="419" t="str">
        <f>'11-12 ans'!H24</f>
        <v/>
      </c>
      <c r="C52" s="302"/>
      <c r="D52" s="414">
        <f>'Ordre de passage'!E17</f>
        <v>0</v>
      </c>
      <c r="E52" s="309" t="str">
        <f>'11-12 ans'!H52</f>
        <v/>
      </c>
      <c r="F52" s="302"/>
      <c r="G52" s="414">
        <f>'Ordre de passage'!E17</f>
        <v>0</v>
      </c>
      <c r="H52" s="309" t="str">
        <f>'11-12 ans'!H85</f>
        <v/>
      </c>
      <c r="I52" s="302"/>
      <c r="J52" s="414">
        <f>'Ordre de passage'!E17</f>
        <v>0</v>
      </c>
      <c r="K52" s="313">
        <f>'11-12 ans'!D114</f>
        <v>2</v>
      </c>
      <c r="L52" s="302"/>
      <c r="M52" s="414">
        <f>'Ordre de passage'!E17</f>
        <v>0</v>
      </c>
      <c r="N52" s="313" t="str">
        <f>'11-12 ans'!D155</f>
        <v/>
      </c>
      <c r="O52" s="302"/>
      <c r="P52" s="414">
        <f>'Ordre de passage'!E17</f>
        <v>0</v>
      </c>
      <c r="Q52" s="313">
        <f>'11-12 ans'!D182</f>
        <v>4</v>
      </c>
    </row>
    <row r="53" spans="1:17" ht="15.75" customHeight="1" x14ac:dyDescent="0.2">
      <c r="A53" s="414">
        <f>'Ordre de passage'!E18</f>
        <v>0</v>
      </c>
      <c r="B53" s="419" t="str">
        <f>'11-12 ans'!H25</f>
        <v/>
      </c>
      <c r="C53" s="302"/>
      <c r="D53" s="414">
        <f>'Ordre de passage'!E18</f>
        <v>0</v>
      </c>
      <c r="E53" s="309" t="str">
        <f>'11-12 ans'!H53</f>
        <v/>
      </c>
      <c r="F53" s="302"/>
      <c r="G53" s="414">
        <f>'Ordre de passage'!E18</f>
        <v>0</v>
      </c>
      <c r="H53" s="309">
        <f>'11-12 ans'!H74</f>
        <v>1</v>
      </c>
      <c r="I53" s="302"/>
      <c r="J53" s="414">
        <f>'Ordre de passage'!E18</f>
        <v>0</v>
      </c>
      <c r="K53" s="313">
        <f>'11-12 ans'!D110</f>
        <v>10</v>
      </c>
      <c r="L53" s="302"/>
      <c r="M53" s="414">
        <f>'Ordre de passage'!E18</f>
        <v>0</v>
      </c>
      <c r="N53" s="313">
        <f>'11-12 ans'!D146</f>
        <v>9</v>
      </c>
      <c r="O53" s="302"/>
      <c r="P53" s="414">
        <f>'Ordre de passage'!E18</f>
        <v>0</v>
      </c>
      <c r="Q53" s="313">
        <f>'11-12 ans'!D183</f>
        <v>3</v>
      </c>
    </row>
    <row r="54" spans="1:17" ht="15.75" customHeight="1" x14ac:dyDescent="0.2">
      <c r="A54" s="414">
        <f>'Ordre de passage'!E19</f>
        <v>0</v>
      </c>
      <c r="B54" s="419" t="str">
        <f>'11-12 ans'!H26</f>
        <v/>
      </c>
      <c r="C54" s="302"/>
      <c r="D54" s="414">
        <f>'Ordre de passage'!E19</f>
        <v>0</v>
      </c>
      <c r="E54" s="309" t="str">
        <f>'11-12 ans'!H54</f>
        <v/>
      </c>
      <c r="F54" s="302"/>
      <c r="G54" s="414">
        <f>'Ordre de passage'!E19</f>
        <v>0</v>
      </c>
      <c r="H54" s="309" t="str">
        <f>'11-12 ans'!H86</f>
        <v/>
      </c>
      <c r="I54" s="302"/>
      <c r="J54" s="414">
        <f>'Ordre de passage'!E19</f>
        <v>0</v>
      </c>
      <c r="K54" s="313">
        <f>'11-12 ans'!D111</f>
        <v>7</v>
      </c>
      <c r="L54" s="302"/>
      <c r="M54" s="414">
        <f>'Ordre de passage'!E19</f>
        <v>0</v>
      </c>
      <c r="N54" s="313" t="str">
        <f>'11-12 ans'!D154</f>
        <v/>
      </c>
      <c r="O54" s="302"/>
      <c r="P54" s="414">
        <f>'Ordre de passage'!E19</f>
        <v>0</v>
      </c>
      <c r="Q54" s="313" t="str">
        <f>'11-12 ans'!D189</f>
        <v/>
      </c>
    </row>
    <row r="55" spans="1:17" ht="15.75" customHeight="1" x14ac:dyDescent="0.2">
      <c r="A55" s="414">
        <f>'Ordre de passage'!E20</f>
        <v>0</v>
      </c>
      <c r="B55" s="419" t="str">
        <f>'11-12 ans'!H27</f>
        <v/>
      </c>
      <c r="C55" s="302"/>
      <c r="D55" s="414">
        <f>'Ordre de passage'!E20</f>
        <v>0</v>
      </c>
      <c r="E55" s="309" t="str">
        <f>'11-12 ans'!H55</f>
        <v/>
      </c>
      <c r="F55" s="302"/>
      <c r="G55" s="414">
        <f>'Ordre de passage'!E20</f>
        <v>0</v>
      </c>
      <c r="H55" s="309">
        <f>'11-12 ans'!H76</f>
        <v>5</v>
      </c>
      <c r="I55" s="302"/>
      <c r="J55" s="414">
        <f>'Ordre de passage'!E20</f>
        <v>0</v>
      </c>
      <c r="K55" s="313">
        <f>'11-12 ans'!D108</f>
        <v>11</v>
      </c>
      <c r="L55" s="302"/>
      <c r="M55" s="414">
        <f>'Ordre de passage'!E20</f>
        <v>0</v>
      </c>
      <c r="N55" s="313">
        <f>'11-12 ans'!D143</f>
        <v>11</v>
      </c>
      <c r="O55" s="302"/>
      <c r="P55" s="414">
        <f>'Ordre de passage'!E20</f>
        <v>0</v>
      </c>
      <c r="Q55" s="313">
        <f>'11-12 ans'!D185</f>
        <v>6</v>
      </c>
    </row>
    <row r="56" spans="1:17" ht="15.75" customHeight="1" x14ac:dyDescent="0.2">
      <c r="A56" s="414">
        <f>'Ordre de passage'!E21</f>
        <v>0</v>
      </c>
      <c r="B56" s="419" t="str">
        <f>'11-12 ans'!H28</f>
        <v/>
      </c>
      <c r="C56" s="302"/>
      <c r="D56" s="414">
        <f>'Ordre de passage'!E21</f>
        <v>0</v>
      </c>
      <c r="E56" s="309" t="str">
        <f>'11-12 ans'!H56</f>
        <v/>
      </c>
      <c r="F56" s="302"/>
      <c r="G56" s="414">
        <f>'Ordre de passage'!E21</f>
        <v>0</v>
      </c>
      <c r="H56" s="309" t="str">
        <f>'11-12 ans'!H92</f>
        <v/>
      </c>
      <c r="I56" s="302"/>
      <c r="J56" s="414">
        <f>'Ordre de passage'!E21</f>
        <v>0</v>
      </c>
      <c r="K56" s="313">
        <f>'11-12 ans'!D118</f>
        <v>4</v>
      </c>
      <c r="L56" s="302"/>
      <c r="M56" s="414">
        <f>'Ordre de passage'!E21</f>
        <v>0</v>
      </c>
      <c r="N56" s="313">
        <f>'11-12 ans'!D150</f>
        <v>7</v>
      </c>
      <c r="O56" s="302"/>
      <c r="P56" s="414">
        <f>'Ordre de passage'!E21</f>
        <v>0</v>
      </c>
      <c r="Q56" s="313" t="str">
        <f>'11-12 ans'!D191</f>
        <v/>
      </c>
    </row>
    <row r="57" spans="1:17" ht="15.75" customHeight="1" x14ac:dyDescent="0.2">
      <c r="A57" s="414">
        <f>'Ordre de passage'!E22</f>
        <v>0</v>
      </c>
      <c r="B57" s="419" t="str">
        <f>'11-12 ans'!H29</f>
        <v/>
      </c>
      <c r="C57" s="302"/>
      <c r="D57" s="414">
        <f>'Ordre de passage'!E22</f>
        <v>0</v>
      </c>
      <c r="E57" s="309" t="str">
        <f>'11-12 ans'!H57</f>
        <v/>
      </c>
      <c r="F57" s="302"/>
      <c r="G57" s="414">
        <f>'Ordre de passage'!E22</f>
        <v>0</v>
      </c>
      <c r="H57" s="309" t="str">
        <f>'11-12 ans'!H93</f>
        <v/>
      </c>
      <c r="I57" s="302"/>
      <c r="J57" s="414">
        <f>'Ordre de passage'!E22</f>
        <v>0</v>
      </c>
      <c r="K57" s="313" t="str">
        <f>'11-12 ans'!D124</f>
        <v/>
      </c>
      <c r="L57" s="302"/>
      <c r="M57" s="414">
        <f>'Ordre de passage'!E22</f>
        <v>0</v>
      </c>
      <c r="N57" s="313" t="str">
        <f>'11-12 ans'!D156</f>
        <v/>
      </c>
      <c r="O57" s="302"/>
      <c r="P57" s="414">
        <f>'Ordre de passage'!E22</f>
        <v>0</v>
      </c>
      <c r="Q57" s="313" t="str">
        <f>'11-12 ans'!D190</f>
        <v/>
      </c>
    </row>
    <row r="58" spans="1:17" ht="15.75" customHeight="1" x14ac:dyDescent="0.2">
      <c r="A58" s="414">
        <f>'Ordre de passage'!E23</f>
        <v>0</v>
      </c>
      <c r="B58" s="419" t="str">
        <f>'11-12 ans'!H30</f>
        <v/>
      </c>
      <c r="C58" s="302"/>
      <c r="D58" s="414">
        <f>'Ordre de passage'!E23</f>
        <v>0</v>
      </c>
      <c r="E58" s="309" t="str">
        <f>'11-12 ans'!H58</f>
        <v/>
      </c>
      <c r="F58" s="302"/>
      <c r="G58" s="414">
        <f>'Ordre de passage'!E23</f>
        <v>0</v>
      </c>
      <c r="H58" s="309" t="str">
        <f>'11-12 ans'!H94</f>
        <v/>
      </c>
      <c r="I58" s="302"/>
      <c r="J58" s="414">
        <f>'Ordre de passage'!E23</f>
        <v>0</v>
      </c>
      <c r="K58" s="313" t="str">
        <f>'11-12 ans'!D127</f>
        <v/>
      </c>
      <c r="L58" s="302"/>
      <c r="M58" s="414">
        <f>'Ordre de passage'!E23</f>
        <v>0</v>
      </c>
      <c r="N58" s="313" t="str">
        <f>'11-12 ans'!D162</f>
        <v/>
      </c>
      <c r="O58" s="302"/>
      <c r="P58" s="414">
        <f>'Ordre de passage'!E23</f>
        <v>0</v>
      </c>
      <c r="Q58" s="313" t="str">
        <f>'11-12 ans'!D197</f>
        <v/>
      </c>
    </row>
    <row r="59" spans="1:17" ht="15.75" customHeight="1" x14ac:dyDescent="0.2">
      <c r="A59" s="414">
        <f>'Ordre de passage'!E24</f>
        <v>0</v>
      </c>
      <c r="B59" s="419" t="str">
        <f>'11-12 ans'!H31</f>
        <v/>
      </c>
      <c r="C59" s="302"/>
      <c r="D59" s="414">
        <f>'Ordre de passage'!E24</f>
        <v>0</v>
      </c>
      <c r="E59" s="309" t="str">
        <f>'11-12 ans'!H59</f>
        <v/>
      </c>
      <c r="F59" s="302"/>
      <c r="G59" s="414">
        <f>'Ordre de passage'!E24</f>
        <v>0</v>
      </c>
      <c r="H59" s="309" t="str">
        <f>'11-12 ans'!H95</f>
        <v/>
      </c>
      <c r="I59" s="302"/>
      <c r="J59" s="414">
        <f>'Ordre de passage'!E24</f>
        <v>0</v>
      </c>
      <c r="K59" s="313" t="str">
        <f>'11-12 ans'!D128</f>
        <v/>
      </c>
      <c r="L59" s="302"/>
      <c r="M59" s="414">
        <f>'Ordre de passage'!E24</f>
        <v>0</v>
      </c>
      <c r="N59" s="313" t="str">
        <f>'11-12 ans'!D163</f>
        <v/>
      </c>
      <c r="O59" s="302"/>
      <c r="P59" s="414">
        <f>'Ordre de passage'!E24</f>
        <v>0</v>
      </c>
      <c r="Q59" s="313" t="str">
        <f>'11-12 ans'!D198</f>
        <v/>
      </c>
    </row>
    <row r="60" spans="1:17" ht="15.75" customHeight="1" x14ac:dyDescent="0.2">
      <c r="A60" s="414">
        <f>'Ordre de passage'!E25</f>
        <v>0</v>
      </c>
      <c r="B60" s="419" t="str">
        <f>'11-12 ans'!H32</f>
        <v/>
      </c>
      <c r="C60" s="302"/>
      <c r="D60" s="414">
        <f>'Ordre de passage'!E25</f>
        <v>0</v>
      </c>
      <c r="E60" s="309" t="str">
        <f>'11-12 ans'!H60</f>
        <v/>
      </c>
      <c r="F60" s="302"/>
      <c r="G60" s="414">
        <f>'Ordre de passage'!E25</f>
        <v>0</v>
      </c>
      <c r="H60" s="309" t="str">
        <f>'11-12 ans'!H96</f>
        <v/>
      </c>
      <c r="I60" s="302"/>
      <c r="J60" s="414">
        <f>'Ordre de passage'!E25</f>
        <v>0</v>
      </c>
      <c r="K60" s="313" t="str">
        <f>'11-12 ans'!D129</f>
        <v/>
      </c>
      <c r="L60" s="302"/>
      <c r="M60" s="414">
        <f>'Ordre de passage'!E25</f>
        <v>0</v>
      </c>
      <c r="N60" s="313" t="str">
        <f>'11-12 ans'!D164</f>
        <v/>
      </c>
      <c r="O60" s="302"/>
      <c r="P60" s="414">
        <f>'Ordre de passage'!E25</f>
        <v>0</v>
      </c>
      <c r="Q60" s="313" t="str">
        <f>'11-12 ans'!D199</f>
        <v/>
      </c>
    </row>
    <row r="61" spans="1:17" ht="15.75" customHeight="1" x14ac:dyDescent="0.2">
      <c r="A61" s="414">
        <f>'Ordre de passage'!E26</f>
        <v>0</v>
      </c>
      <c r="B61" s="419" t="str">
        <f>'11-12 ans'!H33</f>
        <v/>
      </c>
      <c r="C61" s="302"/>
      <c r="D61" s="414">
        <f>'Ordre de passage'!E26</f>
        <v>0</v>
      </c>
      <c r="E61" s="309" t="str">
        <f>'11-12 ans'!H61</f>
        <v/>
      </c>
      <c r="F61" s="302"/>
      <c r="G61" s="414">
        <f>'Ordre de passage'!E26</f>
        <v>0</v>
      </c>
      <c r="H61" s="309" t="str">
        <f>'11-12 ans'!H97</f>
        <v/>
      </c>
      <c r="I61" s="302"/>
      <c r="J61" s="414">
        <f>'Ordre de passage'!E26</f>
        <v>0</v>
      </c>
      <c r="K61" s="313" t="str">
        <f>'11-12 ans'!D130</f>
        <v/>
      </c>
      <c r="L61" s="302"/>
      <c r="M61" s="414">
        <f>'Ordre de passage'!E26</f>
        <v>0</v>
      </c>
      <c r="N61" s="313" t="str">
        <f>'11-12 ans'!D165</f>
        <v/>
      </c>
      <c r="O61" s="302"/>
      <c r="P61" s="414">
        <f>'Ordre de passage'!E26</f>
        <v>0</v>
      </c>
      <c r="Q61" s="313" t="str">
        <f>'11-12 ans'!D200</f>
        <v/>
      </c>
    </row>
    <row r="62" spans="1:17" ht="15.75" customHeight="1" x14ac:dyDescent="0.2">
      <c r="A62" s="414">
        <f>'Ordre de passage'!E27</f>
        <v>0</v>
      </c>
      <c r="B62" s="419" t="str">
        <f>'11-12 ans'!H34</f>
        <v/>
      </c>
      <c r="C62" s="302"/>
      <c r="D62" s="414">
        <f>'Ordre de passage'!E27</f>
        <v>0</v>
      </c>
      <c r="E62" s="309" t="str">
        <f>'11-12 ans'!H62</f>
        <v/>
      </c>
      <c r="F62" s="302"/>
      <c r="G62" s="414">
        <f>'Ordre de passage'!E27</f>
        <v>0</v>
      </c>
      <c r="H62" s="309" t="str">
        <f>'11-12 ans'!H98</f>
        <v/>
      </c>
      <c r="I62" s="302"/>
      <c r="J62" s="414">
        <f>'Ordre de passage'!E27</f>
        <v>0</v>
      </c>
      <c r="K62" s="313" t="str">
        <f>'11-12 ans'!D131</f>
        <v/>
      </c>
      <c r="L62" s="302"/>
      <c r="M62" s="414">
        <f>'Ordre de passage'!E27</f>
        <v>0</v>
      </c>
      <c r="N62" s="313" t="str">
        <f>'11-12 ans'!D166</f>
        <v/>
      </c>
      <c r="O62" s="302"/>
      <c r="P62" s="414">
        <f>'Ordre de passage'!E27</f>
        <v>0</v>
      </c>
      <c r="Q62" s="313" t="str">
        <f>'11-12 ans'!D201</f>
        <v/>
      </c>
    </row>
    <row r="63" spans="1:17" ht="15.75" customHeight="1" x14ac:dyDescent="0.2">
      <c r="A63" s="414">
        <f>'Ordre de passage'!E28</f>
        <v>0</v>
      </c>
      <c r="B63" s="419" t="str">
        <f>'11-12 ans'!H9</f>
        <v>DNF</v>
      </c>
      <c r="C63" s="302"/>
      <c r="D63" s="414">
        <f>'Ordre de passage'!E28</f>
        <v>0</v>
      </c>
      <c r="E63" s="309" t="str">
        <f>'11-12 ans'!H63</f>
        <v/>
      </c>
      <c r="F63" s="302"/>
      <c r="G63" s="414">
        <f>'Ordre de passage'!E28</f>
        <v>0</v>
      </c>
      <c r="H63" s="309" t="str">
        <f>'11-12 ans'!H99</f>
        <v/>
      </c>
      <c r="I63" s="302"/>
      <c r="J63" s="414">
        <f>'Ordre de passage'!E28</f>
        <v>0</v>
      </c>
      <c r="K63" s="313" t="str">
        <f>'11-12 ans'!D132</f>
        <v/>
      </c>
      <c r="L63" s="302"/>
      <c r="M63" s="414">
        <f>'Ordre de passage'!E28</f>
        <v>0</v>
      </c>
      <c r="N63" s="313" t="str">
        <f>'11-12 ans'!D167</f>
        <v/>
      </c>
      <c r="O63" s="302"/>
      <c r="P63" s="414">
        <f>'Ordre de passage'!E28</f>
        <v>0</v>
      </c>
      <c r="Q63" s="313" t="str">
        <f>'11-12 ans'!D202</f>
        <v/>
      </c>
    </row>
    <row r="64" spans="1:17" ht="15.75" customHeight="1" x14ac:dyDescent="0.2">
      <c r="A64" s="414">
        <f>'Ordre de passage'!E29</f>
        <v>0</v>
      </c>
      <c r="B64" s="419" t="str">
        <f>'11-12 ans'!H12</f>
        <v>DNF</v>
      </c>
      <c r="C64" s="302"/>
      <c r="D64" s="414">
        <f>'Ordre de passage'!E29</f>
        <v>0</v>
      </c>
      <c r="E64" s="309" t="str">
        <f>'11-12 ans'!H64</f>
        <v/>
      </c>
      <c r="F64" s="302"/>
      <c r="G64" s="414">
        <f>'Ordre de passage'!E29</f>
        <v>0</v>
      </c>
      <c r="H64" s="309" t="str">
        <f>'11-12 ans'!H100</f>
        <v/>
      </c>
      <c r="I64" s="302"/>
      <c r="J64" s="414">
        <f>'Ordre de passage'!E29</f>
        <v>0</v>
      </c>
      <c r="K64" s="313" t="str">
        <f>'11-12 ans'!D133</f>
        <v/>
      </c>
      <c r="L64" s="302"/>
      <c r="M64" s="414">
        <f>'Ordre de passage'!E29</f>
        <v>0</v>
      </c>
      <c r="N64" s="313" t="str">
        <f>'11-12 ans'!D168</f>
        <v/>
      </c>
      <c r="O64" s="302"/>
      <c r="P64" s="414">
        <f>'Ordre de passage'!E29</f>
        <v>0</v>
      </c>
      <c r="Q64" s="313" t="str">
        <f>'11-12 ans'!D203</f>
        <v/>
      </c>
    </row>
    <row r="65" spans="1:17" ht="15.75" customHeight="1" x14ac:dyDescent="0.2">
      <c r="A65" s="414">
        <f>'Ordre de passage'!E30</f>
        <v>0</v>
      </c>
      <c r="B65" s="419">
        <f>'11-12 ans'!H15</f>
        <v>5</v>
      </c>
      <c r="C65" s="302"/>
      <c r="D65" s="414">
        <f>'Ordre de passage'!E30</f>
        <v>0</v>
      </c>
      <c r="E65" s="309" t="str">
        <f>'11-12 ans'!H65</f>
        <v/>
      </c>
      <c r="F65" s="302"/>
      <c r="G65" s="414">
        <f>'Ordre de passage'!E30</f>
        <v>0</v>
      </c>
      <c r="H65" s="309" t="str">
        <f>'11-12 ans'!H101</f>
        <v/>
      </c>
      <c r="I65" s="302"/>
      <c r="J65" s="414">
        <f>'Ordre de passage'!E30</f>
        <v>0</v>
      </c>
      <c r="K65" s="313" t="str">
        <f>'11-12 ans'!D134</f>
        <v/>
      </c>
      <c r="L65" s="302"/>
      <c r="M65" s="414">
        <f>'Ordre de passage'!E30</f>
        <v>0</v>
      </c>
      <c r="N65" s="313" t="str">
        <f>'11-12 ans'!D169</f>
        <v/>
      </c>
      <c r="O65" s="302"/>
      <c r="P65" s="414">
        <f>'Ordre de passage'!E30</f>
        <v>0</v>
      </c>
      <c r="Q65" s="313" t="str">
        <f>'11-12 ans'!D204</f>
        <v/>
      </c>
    </row>
    <row r="66" spans="1:17" ht="15.75" customHeight="1" x14ac:dyDescent="0.2">
      <c r="A66" s="414">
        <f>'Ordre de passage'!E31</f>
        <v>0</v>
      </c>
      <c r="B66" s="419" t="str">
        <f>'11-12 ans'!H17</f>
        <v/>
      </c>
      <c r="C66" s="302"/>
      <c r="D66" s="414">
        <f>'Ordre de passage'!E31</f>
        <v>0</v>
      </c>
      <c r="E66" s="309" t="str">
        <f>'11-12 ans'!H66</f>
        <v/>
      </c>
      <c r="F66" s="302"/>
      <c r="G66" s="414">
        <f>'Ordre de passage'!E31</f>
        <v>0</v>
      </c>
      <c r="H66" s="309" t="str">
        <f>'11-12 ans'!H102</f>
        <v/>
      </c>
      <c r="I66" s="302"/>
      <c r="J66" s="414">
        <f>'Ordre de passage'!E31</f>
        <v>0</v>
      </c>
      <c r="K66" s="313" t="str">
        <f>'11-12 ans'!D135</f>
        <v/>
      </c>
      <c r="L66" s="302"/>
      <c r="M66" s="414">
        <f>'Ordre de passage'!E31</f>
        <v>0</v>
      </c>
      <c r="N66" s="313" t="str">
        <f>'11-12 ans'!D170</f>
        <v/>
      </c>
      <c r="O66" s="302"/>
      <c r="P66" s="414">
        <f>'Ordre de passage'!E31</f>
        <v>0</v>
      </c>
      <c r="Q66" s="313" t="str">
        <f>'11-12 ans'!D205</f>
        <v/>
      </c>
    </row>
    <row r="67" spans="1:17" ht="15.75" customHeight="1" x14ac:dyDescent="0.2">
      <c r="A67" s="414">
        <f>'Ordre de passage'!E32</f>
        <v>0</v>
      </c>
      <c r="B67" s="419" t="str">
        <f>'11-12 ans'!H18</f>
        <v/>
      </c>
      <c r="C67" s="302"/>
      <c r="D67" s="414">
        <f>'Ordre de passage'!E32</f>
        <v>0</v>
      </c>
      <c r="E67" s="309" t="str">
        <f>'11-12 ans'!H67</f>
        <v/>
      </c>
      <c r="F67" s="302"/>
      <c r="G67" s="414">
        <f>'Ordre de passage'!E32</f>
        <v>0</v>
      </c>
      <c r="H67" s="309">
        <f>'11-12 ans'!H83</f>
        <v>3</v>
      </c>
      <c r="I67" s="302"/>
      <c r="J67" s="414">
        <f>'Ordre de passage'!E32</f>
        <v>0</v>
      </c>
      <c r="K67" s="313" t="str">
        <f>'11-12 ans'!D136</f>
        <v/>
      </c>
      <c r="L67" s="302"/>
      <c r="M67" s="414">
        <f>'Ordre de passage'!E32</f>
        <v>0</v>
      </c>
      <c r="N67" s="313" t="str">
        <f>'11-12 ans'!D171</f>
        <v/>
      </c>
      <c r="O67" s="302"/>
      <c r="P67" s="414">
        <f>'Ordre de passage'!E32</f>
        <v>0</v>
      </c>
      <c r="Q67" s="313" t="str">
        <f>'11-12 ans'!D206</f>
        <v/>
      </c>
    </row>
    <row r="68" spans="1:17" ht="15.75" customHeight="1" thickBot="1" x14ac:dyDescent="0.25">
      <c r="A68" s="414">
        <f>'Ordre de passage'!E33</f>
        <v>0</v>
      </c>
      <c r="B68" s="419" t="str">
        <f>'11-12 ans'!H21</f>
        <v/>
      </c>
      <c r="C68" s="303"/>
      <c r="D68" s="414">
        <f>'Ordre de passage'!E33</f>
        <v>0</v>
      </c>
      <c r="E68" s="310" t="str">
        <f>'11-12 ans'!H68</f>
        <v/>
      </c>
      <c r="F68" s="303"/>
      <c r="G68" s="414">
        <f>'Ordre de passage'!E33</f>
        <v>0</v>
      </c>
      <c r="H68" s="310" t="str">
        <f>'11-12 ans'!H89</f>
        <v/>
      </c>
      <c r="I68" s="303"/>
      <c r="J68" s="414">
        <f>'Ordre de passage'!E33</f>
        <v>0</v>
      </c>
      <c r="K68" s="314" t="str">
        <f>'11-12 ans'!D137</f>
        <v/>
      </c>
      <c r="L68" s="303"/>
      <c r="M68" s="414">
        <f>'Ordre de passage'!E33</f>
        <v>0</v>
      </c>
      <c r="N68" s="314" t="str">
        <f>'11-12 ans'!D172</f>
        <v/>
      </c>
      <c r="O68" s="303"/>
      <c r="P68" s="414">
        <f>'Ordre de passage'!E33</f>
        <v>0</v>
      </c>
      <c r="Q68" s="314" t="str">
        <f>'11-12 ans'!D207</f>
        <v/>
      </c>
    </row>
    <row r="69" spans="1:17" ht="13.5" thickBot="1" x14ac:dyDescent="0.25"/>
    <row r="70" spans="1:17" ht="22.5" customHeight="1" thickBot="1" x14ac:dyDescent="0.25">
      <c r="A70" s="558" t="s">
        <v>52</v>
      </c>
      <c r="B70" s="559"/>
      <c r="C70" s="559"/>
      <c r="D70" s="559"/>
      <c r="E70" s="559"/>
      <c r="F70" s="559"/>
      <c r="G70" s="559"/>
      <c r="H70" s="559"/>
      <c r="I70" s="559"/>
      <c r="J70" s="559"/>
      <c r="K70" s="559"/>
      <c r="L70" s="559"/>
      <c r="M70" s="559"/>
      <c r="N70" s="559"/>
      <c r="O70" s="559"/>
      <c r="P70" s="559"/>
      <c r="Q70" s="560"/>
    </row>
    <row r="71" spans="1:17" ht="16.5" customHeight="1" thickBot="1" x14ac:dyDescent="0.25">
      <c r="A71" s="561" t="s">
        <v>8</v>
      </c>
      <c r="B71" s="562"/>
      <c r="C71" s="562"/>
      <c r="D71" s="562"/>
      <c r="E71" s="563"/>
      <c r="F71" s="307"/>
      <c r="G71" s="561" t="s">
        <v>9</v>
      </c>
      <c r="H71" s="562"/>
      <c r="I71" s="562"/>
      <c r="J71" s="562"/>
      <c r="K71" s="563"/>
      <c r="L71" s="307"/>
      <c r="M71" s="561" t="s">
        <v>33</v>
      </c>
      <c r="N71" s="562"/>
      <c r="O71" s="562"/>
      <c r="P71" s="562"/>
      <c r="Q71" s="563"/>
    </row>
    <row r="72" spans="1:17" ht="16.5" thickBot="1" x14ac:dyDescent="0.25">
      <c r="A72" s="567" t="s">
        <v>22</v>
      </c>
      <c r="B72" s="566"/>
      <c r="C72" s="567" t="s">
        <v>22</v>
      </c>
      <c r="D72" s="566"/>
      <c r="E72" s="305" t="s">
        <v>5</v>
      </c>
      <c r="F72" s="304"/>
      <c r="G72" s="567" t="s">
        <v>22</v>
      </c>
      <c r="H72" s="566"/>
      <c r="I72" s="567" t="s">
        <v>22</v>
      </c>
      <c r="J72" s="566"/>
      <c r="K72" s="305" t="s">
        <v>5</v>
      </c>
      <c r="L72" s="304"/>
      <c r="M72" s="567" t="s">
        <v>22</v>
      </c>
      <c r="N72" s="566"/>
      <c r="O72" s="567" t="s">
        <v>22</v>
      </c>
      <c r="P72" s="566"/>
      <c r="Q72" s="305" t="s">
        <v>5</v>
      </c>
    </row>
    <row r="73" spans="1:17" ht="15.75" customHeight="1" x14ac:dyDescent="0.2">
      <c r="A73" s="426" t="str">
        <f>'Ordre de passage'!G4</f>
        <v xml:space="preserve">Annabelle Duquet </v>
      </c>
      <c r="B73" s="420"/>
      <c r="C73" s="426" t="str">
        <f>'Ordre de passage'!H4</f>
        <v xml:space="preserve">Tiffany Turgeon </v>
      </c>
      <c r="D73" s="421"/>
      <c r="E73" s="308">
        <f>'13-14-15 ans'!I25</f>
        <v>13</v>
      </c>
      <c r="F73" s="301"/>
      <c r="G73" s="426" t="str">
        <f>'Ordre de passage'!G4</f>
        <v xml:space="preserve">Annabelle Duquet </v>
      </c>
      <c r="H73" s="420"/>
      <c r="I73" s="426" t="str">
        <f>'Ordre de passage'!H4</f>
        <v xml:space="preserve">Tiffany Turgeon </v>
      </c>
      <c r="J73" s="421"/>
      <c r="K73" s="308">
        <f>'13-14-15 ans'!J41</f>
        <v>14</v>
      </c>
      <c r="L73" s="301"/>
      <c r="M73" s="426" t="str">
        <f>'Ordre de passage'!G4</f>
        <v xml:space="preserve">Annabelle Duquet </v>
      </c>
      <c r="N73" s="420"/>
      <c r="O73" s="426" t="str">
        <f>'Ordre de passage'!H4</f>
        <v xml:space="preserve">Tiffany Turgeon </v>
      </c>
      <c r="P73" s="421"/>
      <c r="Q73" s="308">
        <f>'13-14-15 ans'!I123</f>
        <v>15</v>
      </c>
    </row>
    <row r="74" spans="1:17" ht="15.75" customHeight="1" x14ac:dyDescent="0.2">
      <c r="A74" s="426" t="str">
        <f>'Ordre de passage'!G5</f>
        <v xml:space="preserve">Danika Ouellet </v>
      </c>
      <c r="B74" s="422"/>
      <c r="C74" s="426" t="str">
        <f>'Ordre de passage'!H5</f>
        <v xml:space="preserve">Audréanne Lampron </v>
      </c>
      <c r="D74" s="423"/>
      <c r="E74" s="309" t="str">
        <f>'13-14-15 ans'!I23</f>
        <v>DNF</v>
      </c>
      <c r="F74" s="302"/>
      <c r="G74" s="426" t="str">
        <f>'Ordre de passage'!G5</f>
        <v xml:space="preserve">Danika Ouellet </v>
      </c>
      <c r="H74" s="422"/>
      <c r="I74" s="426" t="str">
        <f>'Ordre de passage'!H5</f>
        <v xml:space="preserve">Audréanne Lampron </v>
      </c>
      <c r="J74" s="423"/>
      <c r="K74" s="309">
        <f>'13-14-15 ans'!J53</f>
        <v>5</v>
      </c>
      <c r="L74" s="302"/>
      <c r="M74" s="426" t="str">
        <f>'Ordre de passage'!G5</f>
        <v xml:space="preserve">Danika Ouellet </v>
      </c>
      <c r="N74" s="422"/>
      <c r="O74" s="426" t="str">
        <f>'Ordre de passage'!H5</f>
        <v xml:space="preserve">Audréanne Lampron </v>
      </c>
      <c r="P74" s="423"/>
      <c r="Q74" s="309">
        <f>'13-14-15 ans'!I110</f>
        <v>11</v>
      </c>
    </row>
    <row r="75" spans="1:17" ht="15.75" customHeight="1" x14ac:dyDescent="0.2">
      <c r="A75" s="426" t="str">
        <f>'Ordre de passage'!G6</f>
        <v xml:space="preserve">Malory Boisclair </v>
      </c>
      <c r="B75" s="422"/>
      <c r="C75" s="426" t="str">
        <f>'Ordre de passage'!H6</f>
        <v xml:space="preserve">Camélia Deshaies </v>
      </c>
      <c r="D75" s="423"/>
      <c r="E75" s="309">
        <f>'13-14-15 ans'!I15</f>
        <v>10</v>
      </c>
      <c r="F75" s="302"/>
      <c r="G75" s="426" t="str">
        <f>'Ordre de passage'!G6</f>
        <v xml:space="preserve">Malory Boisclair </v>
      </c>
      <c r="H75" s="422"/>
      <c r="I75" s="426" t="str">
        <f>'Ordre de passage'!H6</f>
        <v xml:space="preserve">Camélia Deshaies </v>
      </c>
      <c r="J75" s="423"/>
      <c r="K75" s="309">
        <f>'13-14-15 ans'!J45</f>
        <v>10</v>
      </c>
      <c r="L75" s="302"/>
      <c r="M75" s="426" t="str">
        <f>'Ordre de passage'!G6</f>
        <v xml:space="preserve">Malory Boisclair </v>
      </c>
      <c r="N75" s="422"/>
      <c r="O75" s="426" t="str">
        <f>'Ordre de passage'!H6</f>
        <v xml:space="preserve">Camélia Deshaies </v>
      </c>
      <c r="P75" s="423"/>
      <c r="Q75" s="309">
        <f>'13-14-15 ans'!I119</f>
        <v>19</v>
      </c>
    </row>
    <row r="76" spans="1:17" ht="15.75" customHeight="1" x14ac:dyDescent="0.2">
      <c r="A76" s="426" t="str">
        <f>'Ordre de passage'!G7</f>
        <v xml:space="preserve">Sarah-Claude Lampron </v>
      </c>
      <c r="B76" s="422"/>
      <c r="C76" s="426" t="str">
        <f>'Ordre de passage'!H7</f>
        <v xml:space="preserve">Lili-Rose Blanchette </v>
      </c>
      <c r="D76" s="423"/>
      <c r="E76" s="309">
        <f>'13-14-15 ans'!I18</f>
        <v>12</v>
      </c>
      <c r="F76" s="302"/>
      <c r="G76" s="426" t="str">
        <f>'Ordre de passage'!G7</f>
        <v xml:space="preserve">Sarah-Claude Lampron </v>
      </c>
      <c r="H76" s="422"/>
      <c r="I76" s="426" t="str">
        <f>'Ordre de passage'!H7</f>
        <v xml:space="preserve">Lili-Rose Blanchette </v>
      </c>
      <c r="J76" s="423"/>
      <c r="K76" s="309">
        <f>'13-14-15 ans'!J61</f>
        <v>9</v>
      </c>
      <c r="L76" s="302"/>
      <c r="M76" s="426" t="str">
        <f>'Ordre de passage'!G7</f>
        <v xml:space="preserve">Sarah-Claude Lampron </v>
      </c>
      <c r="N76" s="422"/>
      <c r="O76" s="426" t="str">
        <f>'Ordre de passage'!H7</f>
        <v xml:space="preserve">Lili-Rose Blanchette </v>
      </c>
      <c r="P76" s="423"/>
      <c r="Q76" s="309">
        <f>'13-14-15 ans'!I121</f>
        <v>9</v>
      </c>
    </row>
    <row r="77" spans="1:17" ht="15.75" customHeight="1" x14ac:dyDescent="0.2">
      <c r="A77" s="426" t="str">
        <f>'Ordre de passage'!G8</f>
        <v xml:space="preserve">Ariane Gilbert </v>
      </c>
      <c r="B77" s="422"/>
      <c r="C77" s="426" t="str">
        <f>'Ordre de passage'!H8</f>
        <v xml:space="preserve">Alexandrine Laperrière </v>
      </c>
      <c r="D77" s="423"/>
      <c r="E77" s="309">
        <f>'13-14-15 ans'!I7</f>
        <v>3</v>
      </c>
      <c r="F77" s="302"/>
      <c r="G77" s="426" t="str">
        <f>'Ordre de passage'!G8</f>
        <v xml:space="preserve">Ariane Gilbert </v>
      </c>
      <c r="H77" s="422"/>
      <c r="I77" s="426" t="str">
        <f>'Ordre de passage'!H8</f>
        <v xml:space="preserve">Alexandrine Laperrière </v>
      </c>
      <c r="J77" s="423"/>
      <c r="K77" s="309" t="str">
        <f>'13-14-15 ans'!J39</f>
        <v>DQ</v>
      </c>
      <c r="L77" s="302"/>
      <c r="M77" s="426" t="str">
        <f>'Ordre de passage'!G8</f>
        <v xml:space="preserve">Ariane Gilbert </v>
      </c>
      <c r="N77" s="422"/>
      <c r="O77" s="426" t="str">
        <f>'Ordre de passage'!H8</f>
        <v xml:space="preserve">Alexandrine Laperrière </v>
      </c>
      <c r="P77" s="423"/>
      <c r="Q77" s="309">
        <f>'13-14-15 ans'!I114</f>
        <v>12</v>
      </c>
    </row>
    <row r="78" spans="1:17" ht="15.75" customHeight="1" x14ac:dyDescent="0.2">
      <c r="A78" s="426" t="str">
        <f>'Ordre de passage'!G9</f>
        <v>Florence Melanson</v>
      </c>
      <c r="B78" s="422"/>
      <c r="C78" s="426" t="str">
        <f>'Ordre de passage'!H9</f>
        <v>Joachim Audi</v>
      </c>
      <c r="D78" s="423"/>
      <c r="E78" s="309">
        <f>'13-14-15 ans'!I13</f>
        <v>11</v>
      </c>
      <c r="F78" s="302"/>
      <c r="G78" s="426" t="str">
        <f>'Ordre de passage'!G9</f>
        <v>Florence Melanson</v>
      </c>
      <c r="H78" s="422"/>
      <c r="I78" s="426" t="str">
        <f>'Ordre de passage'!H9</f>
        <v>Joachim Audi</v>
      </c>
      <c r="J78" s="423"/>
      <c r="K78" s="309">
        <f>'13-14-15 ans'!J63</f>
        <v>2</v>
      </c>
      <c r="L78" s="302"/>
      <c r="M78" s="426" t="str">
        <f>'Ordre de passage'!G9</f>
        <v>Florence Melanson</v>
      </c>
      <c r="N78" s="422"/>
      <c r="O78" s="426" t="str">
        <f>'Ordre de passage'!H9</f>
        <v>Joachim Audi</v>
      </c>
      <c r="P78" s="423"/>
      <c r="Q78" s="309">
        <f>'13-14-15 ans'!I116</f>
        <v>17</v>
      </c>
    </row>
    <row r="79" spans="1:17" ht="15.75" customHeight="1" x14ac:dyDescent="0.2">
      <c r="A79" s="426" t="str">
        <f>'Ordre de passage'!G10</f>
        <v xml:space="preserve">Ariane Trudel </v>
      </c>
      <c r="B79" s="422"/>
      <c r="C79" s="426" t="str">
        <f>'Ordre de passage'!H10</f>
        <v>Vanessa Bélanger</v>
      </c>
      <c r="D79" s="423"/>
      <c r="E79" s="309">
        <f>'13-14-15 ans'!I5</f>
        <v>6</v>
      </c>
      <c r="F79" s="302"/>
      <c r="G79" s="426" t="str">
        <f>'Ordre de passage'!G10</f>
        <v xml:space="preserve">Ariane Trudel </v>
      </c>
      <c r="H79" s="422"/>
      <c r="I79" s="426" t="str">
        <f>'Ordre de passage'!H10</f>
        <v>Vanessa Bélanger</v>
      </c>
      <c r="J79" s="423"/>
      <c r="K79" s="309" t="e">
        <f>'13-14-15 ans'!J49</f>
        <v>#VALUE!</v>
      </c>
      <c r="L79" s="302"/>
      <c r="M79" s="426" t="str">
        <f>'Ordre de passage'!G10</f>
        <v xml:space="preserve">Ariane Trudel </v>
      </c>
      <c r="N79" s="422"/>
      <c r="O79" s="426" t="str">
        <f>'Ordre de passage'!H10</f>
        <v>Vanessa Bélanger</v>
      </c>
      <c r="P79" s="423"/>
      <c r="Q79" s="309">
        <f>'13-14-15 ans'!I113</f>
        <v>5</v>
      </c>
    </row>
    <row r="80" spans="1:17" ht="15.75" customHeight="1" x14ac:dyDescent="0.2">
      <c r="A80" s="426" t="str">
        <f>'Ordre de passage'!G11</f>
        <v>Anne-Émilie Bell</v>
      </c>
      <c r="B80" s="422"/>
      <c r="C80" s="426" t="str">
        <f>'Ordre de passage'!H11</f>
        <v xml:space="preserve">Hugo Drouin </v>
      </c>
      <c r="D80" s="423"/>
      <c r="E80" s="309">
        <f>'13-14-15 ans'!I24</f>
        <v>1</v>
      </c>
      <c r="F80" s="302"/>
      <c r="G80" s="426" t="str">
        <f>'Ordre de passage'!G11</f>
        <v>Anne-Émilie Bell</v>
      </c>
      <c r="H80" s="422"/>
      <c r="I80" s="426" t="str">
        <f>'Ordre de passage'!H11</f>
        <v xml:space="preserve">Hugo Drouin </v>
      </c>
      <c r="J80" s="423"/>
      <c r="K80" s="309">
        <f>'13-14-15 ans'!J47</f>
        <v>12</v>
      </c>
      <c r="L80" s="302"/>
      <c r="M80" s="426" t="str">
        <f>'Ordre de passage'!G11</f>
        <v>Anne-Émilie Bell</v>
      </c>
      <c r="N80" s="422"/>
      <c r="O80" s="426" t="str">
        <f>'Ordre de passage'!H11</f>
        <v xml:space="preserve">Hugo Drouin </v>
      </c>
      <c r="P80" s="423"/>
      <c r="Q80" s="309">
        <f>'13-14-15 ans'!I111</f>
        <v>18</v>
      </c>
    </row>
    <row r="81" spans="1:17" ht="15.75" customHeight="1" x14ac:dyDescent="0.2">
      <c r="A81" s="426" t="str">
        <f>'Ordre de passage'!G12</f>
        <v>Léa-Hamelin</v>
      </c>
      <c r="B81" s="422"/>
      <c r="C81" s="426" t="str">
        <f>'Ordre de passage'!H12</f>
        <v xml:space="preserve">Laurie Lefebvre </v>
      </c>
      <c r="D81" s="423"/>
      <c r="E81" s="309">
        <f>'13-14-15 ans'!I19</f>
        <v>8</v>
      </c>
      <c r="F81" s="302"/>
      <c r="G81" s="426" t="str">
        <f>'Ordre de passage'!G12</f>
        <v>Léa-Hamelin</v>
      </c>
      <c r="H81" s="422"/>
      <c r="I81" s="426" t="str">
        <f>'Ordre de passage'!H12</f>
        <v xml:space="preserve">Laurie Lefebvre </v>
      </c>
      <c r="J81" s="423"/>
      <c r="K81" s="309" t="str">
        <f>'13-14-15 ans'!J55</f>
        <v>DQ</v>
      </c>
      <c r="L81" s="302"/>
      <c r="M81" s="426" t="str">
        <f>'Ordre de passage'!G12</f>
        <v>Léa-Hamelin</v>
      </c>
      <c r="N81" s="422"/>
      <c r="O81" s="426" t="str">
        <f>'Ordre de passage'!H12</f>
        <v xml:space="preserve">Laurie Lefebvre </v>
      </c>
      <c r="P81" s="423"/>
      <c r="Q81" s="309">
        <f>'13-14-15 ans'!I105</f>
        <v>16</v>
      </c>
    </row>
    <row r="82" spans="1:17" ht="15.75" customHeight="1" x14ac:dyDescent="0.2">
      <c r="A82" s="426" t="str">
        <f>'Ordre de passage'!G13</f>
        <v xml:space="preserve">Mathis Rousson </v>
      </c>
      <c r="B82" s="422"/>
      <c r="C82" s="426" t="str">
        <f>'Ordre de passage'!H13</f>
        <v xml:space="preserve">Zacharie Yergeau </v>
      </c>
      <c r="D82" s="423"/>
      <c r="E82" s="309" t="str">
        <f>'13-14-15 ans'!I12</f>
        <v>DNF</v>
      </c>
      <c r="F82" s="302"/>
      <c r="G82" s="426" t="str">
        <f>'Ordre de passage'!G13</f>
        <v xml:space="preserve">Mathis Rousson </v>
      </c>
      <c r="H82" s="422"/>
      <c r="I82" s="426" t="str">
        <f>'Ordre de passage'!H13</f>
        <v xml:space="preserve">Zacharie Yergeau </v>
      </c>
      <c r="J82" s="423"/>
      <c r="K82" s="309">
        <f>'13-14-15 ans'!J57</f>
        <v>13</v>
      </c>
      <c r="L82" s="302"/>
      <c r="M82" s="426" t="str">
        <f>'Ordre de passage'!G13</f>
        <v xml:space="preserve">Mathis Rousson </v>
      </c>
      <c r="N82" s="422"/>
      <c r="O82" s="426" t="str">
        <f>'Ordre de passage'!H13</f>
        <v xml:space="preserve">Zacharie Yergeau </v>
      </c>
      <c r="P82" s="423"/>
      <c r="Q82" s="309">
        <f>'13-14-15 ans'!I118</f>
        <v>20</v>
      </c>
    </row>
    <row r="83" spans="1:17" ht="15.75" customHeight="1" x14ac:dyDescent="0.2">
      <c r="A83" s="426" t="str">
        <f>'Ordre de passage'!G14</f>
        <v xml:space="preserve">Myriam Jacques </v>
      </c>
      <c r="B83" s="422"/>
      <c r="C83" s="426" t="str">
        <f>'Ordre de passage'!H14</f>
        <v xml:space="preserve">Camille Vallière </v>
      </c>
      <c r="D83" s="423"/>
      <c r="E83" s="309">
        <f>'13-14-15 ans'!I11</f>
        <v>5</v>
      </c>
      <c r="F83" s="302"/>
      <c r="G83" s="426" t="str">
        <f>'Ordre de passage'!G14</f>
        <v xml:space="preserve">Myriam Jacques </v>
      </c>
      <c r="H83" s="422"/>
      <c r="I83" s="426" t="str">
        <f>'Ordre de passage'!H14</f>
        <v xml:space="preserve">Camille Vallière </v>
      </c>
      <c r="J83" s="423"/>
      <c r="K83" s="309" t="e">
        <f>'13-14-15 ans'!J43</f>
        <v>#VALUE!</v>
      </c>
      <c r="L83" s="302"/>
      <c r="M83" s="426" t="str">
        <f>'Ordre de passage'!G14</f>
        <v xml:space="preserve">Myriam Jacques </v>
      </c>
      <c r="N83" s="422"/>
      <c r="O83" s="426" t="str">
        <f>'Ordre de passage'!H14</f>
        <v xml:space="preserve">Camille Vallière </v>
      </c>
      <c r="P83" s="423"/>
      <c r="Q83" s="309">
        <f>'13-14-15 ans'!I108</f>
        <v>21</v>
      </c>
    </row>
    <row r="84" spans="1:17" ht="15.75" customHeight="1" x14ac:dyDescent="0.2">
      <c r="A84" s="426" t="str">
        <f>'Ordre de passage'!G15</f>
        <v xml:space="preserve">Laura Vincent </v>
      </c>
      <c r="B84" s="422"/>
      <c r="C84" s="426" t="str">
        <f>'Ordre de passage'!H15</f>
        <v>Jade Morel</v>
      </c>
      <c r="D84" s="423"/>
      <c r="E84" s="309">
        <f>'13-14-15 ans'!I21</f>
        <v>18</v>
      </c>
      <c r="F84" s="302"/>
      <c r="G84" s="426" t="str">
        <f>'Ordre de passage'!G15</f>
        <v xml:space="preserve">Laura Vincent </v>
      </c>
      <c r="H84" s="422"/>
      <c r="I84" s="426" t="str">
        <f>'Ordre de passage'!H15</f>
        <v>Jade Morel</v>
      </c>
      <c r="J84" s="423"/>
      <c r="K84" s="309">
        <f>'13-14-15 ans'!J51</f>
        <v>4</v>
      </c>
      <c r="L84" s="302"/>
      <c r="M84" s="426" t="str">
        <f>'Ordre de passage'!G15</f>
        <v xml:space="preserve">Laura Vincent </v>
      </c>
      <c r="N84" s="422"/>
      <c r="O84" s="426" t="str">
        <f>'Ordre de passage'!H15</f>
        <v>Jade Morel</v>
      </c>
      <c r="P84" s="423"/>
      <c r="Q84" s="309">
        <f>'13-14-15 ans'!I115</f>
        <v>4</v>
      </c>
    </row>
    <row r="85" spans="1:17" ht="15.75" customHeight="1" x14ac:dyDescent="0.2">
      <c r="A85" s="426" t="str">
        <f>'Ordre de passage'!G16</f>
        <v>Gabrielle Diotte</v>
      </c>
      <c r="B85" s="422"/>
      <c r="C85" s="426" t="str">
        <f>'Ordre de passage'!H16</f>
        <v xml:space="preserve">Léony Gobeil </v>
      </c>
      <c r="D85" s="423"/>
      <c r="E85" s="309">
        <f>'13-14-15 ans'!I16</f>
        <v>2</v>
      </c>
      <c r="F85" s="302"/>
      <c r="G85" s="426" t="str">
        <f>'Ordre de passage'!G16</f>
        <v>Gabrielle Diotte</v>
      </c>
      <c r="H85" s="422"/>
      <c r="I85" s="426" t="str">
        <f>'Ordre de passage'!H16</f>
        <v xml:space="preserve">Léony Gobeil </v>
      </c>
      <c r="J85" s="423"/>
      <c r="K85" s="309" t="e">
        <f>'13-14-15 ans'!J59</f>
        <v>#VALUE!</v>
      </c>
      <c r="L85" s="302"/>
      <c r="M85" s="426" t="str">
        <f>'Ordre de passage'!G16</f>
        <v>Gabrielle Diotte</v>
      </c>
      <c r="N85" s="422"/>
      <c r="O85" s="426" t="str">
        <f>'Ordre de passage'!H16</f>
        <v xml:space="preserve">Léony Gobeil </v>
      </c>
      <c r="P85" s="423"/>
      <c r="Q85" s="309">
        <f>'13-14-15 ans'!I107</f>
        <v>14</v>
      </c>
    </row>
    <row r="86" spans="1:17" ht="15.75" customHeight="1" x14ac:dyDescent="0.2">
      <c r="A86" s="426" t="str">
        <f>'Ordre de passage'!G17</f>
        <v>Anthony Pellegrinuzzi</v>
      </c>
      <c r="B86" s="422"/>
      <c r="C86" s="426" t="str">
        <f>'Ordre de passage'!H17</f>
        <v>Joëlle Gauthier-Drapeau</v>
      </c>
      <c r="D86" s="423"/>
      <c r="E86" s="309">
        <f>'13-14-15 ans'!I22</f>
        <v>4</v>
      </c>
      <c r="F86" s="302"/>
      <c r="G86" s="426" t="str">
        <f>'Ordre de passage'!G17</f>
        <v>Anthony Pellegrinuzzi</v>
      </c>
      <c r="H86" s="422"/>
      <c r="I86" s="426" t="str">
        <f>'Ordre de passage'!H17</f>
        <v>Joëlle Gauthier-Drapeau</v>
      </c>
      <c r="J86" s="423"/>
      <c r="K86" s="309">
        <f>'13-14-15 ans'!J65</f>
        <v>6</v>
      </c>
      <c r="L86" s="302"/>
      <c r="M86" s="426" t="str">
        <f>'Ordre de passage'!G17</f>
        <v>Anthony Pellegrinuzzi</v>
      </c>
      <c r="N86" s="422"/>
      <c r="O86" s="426" t="str">
        <f>'Ordre de passage'!H17</f>
        <v>Joëlle Gauthier-Drapeau</v>
      </c>
      <c r="P86" s="423"/>
      <c r="Q86" s="309">
        <f>'13-14-15 ans'!I120</f>
        <v>2</v>
      </c>
    </row>
    <row r="87" spans="1:17" ht="15.75" customHeight="1" x14ac:dyDescent="0.2">
      <c r="A87" s="426" t="str">
        <f>'Ordre de passage'!G18</f>
        <v xml:space="preserve">Blanche Dea </v>
      </c>
      <c r="B87" s="422"/>
      <c r="C87" s="426" t="str">
        <f>'Ordre de passage'!H18</f>
        <v>Audrey Desroches</v>
      </c>
      <c r="D87" s="423"/>
      <c r="E87" s="309">
        <f>'13-14-15 ans'!I17</f>
        <v>7</v>
      </c>
      <c r="F87" s="302"/>
      <c r="G87" s="426" t="str">
        <f>'Ordre de passage'!G18</f>
        <v xml:space="preserve">Blanche Dea </v>
      </c>
      <c r="H87" s="422"/>
      <c r="I87" s="426" t="str">
        <f>'Ordre de passage'!H18</f>
        <v>Audrey Desroches</v>
      </c>
      <c r="J87" s="423"/>
      <c r="K87" s="309">
        <f>'13-14-15 ans'!J67</f>
        <v>7</v>
      </c>
      <c r="L87" s="302"/>
      <c r="M87" s="426" t="str">
        <f>'Ordre de passage'!G18</f>
        <v xml:space="preserve">Blanche Dea </v>
      </c>
      <c r="N87" s="422"/>
      <c r="O87" s="426" t="str">
        <f>'Ordre de passage'!H18</f>
        <v>Audrey Desroches</v>
      </c>
      <c r="P87" s="423"/>
      <c r="Q87" s="309">
        <f>'13-14-15 ans'!I117</f>
        <v>8</v>
      </c>
    </row>
    <row r="88" spans="1:17" ht="15.75" customHeight="1" x14ac:dyDescent="0.2">
      <c r="A88" s="426" t="str">
        <f>'Ordre de passage'!G19</f>
        <v xml:space="preserve">Zine Eddine Bebouchi </v>
      </c>
      <c r="B88" s="422"/>
      <c r="C88" s="426" t="str">
        <f>'Ordre de passage'!H19</f>
        <v>Sid Gasmi</v>
      </c>
      <c r="D88" s="423"/>
      <c r="E88" s="309">
        <f>'13-14-15 ans'!I26</f>
        <v>9</v>
      </c>
      <c r="F88" s="302"/>
      <c r="G88" s="426" t="str">
        <f>'Ordre de passage'!G19</f>
        <v xml:space="preserve">Zine Eddine Bebouchi </v>
      </c>
      <c r="H88" s="422"/>
      <c r="I88" s="426" t="str">
        <f>'Ordre de passage'!H19</f>
        <v>Sid Gasmi</v>
      </c>
      <c r="J88" s="423"/>
      <c r="K88" s="309" t="e">
        <f>'13-14-15 ans'!J69</f>
        <v>#VALUE!</v>
      </c>
      <c r="L88" s="302"/>
      <c r="M88" s="426" t="str">
        <f>'Ordre de passage'!G19</f>
        <v xml:space="preserve">Zine Eddine Bebouchi </v>
      </c>
      <c r="N88" s="422"/>
      <c r="O88" s="426" t="str">
        <f>'Ordre de passage'!H19</f>
        <v>Sid Gasmi</v>
      </c>
      <c r="P88" s="423"/>
      <c r="Q88" s="309">
        <f>'13-14-15 ans'!I122</f>
        <v>1</v>
      </c>
    </row>
    <row r="89" spans="1:17" ht="15.75" customHeight="1" x14ac:dyDescent="0.2">
      <c r="A89" s="426" t="str">
        <f>'Ordre de passage'!G20</f>
        <v xml:space="preserve">Yseult Vincent </v>
      </c>
      <c r="B89" s="422"/>
      <c r="C89" s="426" t="str">
        <f>'Ordre de passage'!H20</f>
        <v>Emma Lajeunesse</v>
      </c>
      <c r="D89" s="423"/>
      <c r="E89" s="309">
        <f>'13-14-15 ans'!I27</f>
        <v>17</v>
      </c>
      <c r="F89" s="302"/>
      <c r="G89" s="426" t="str">
        <f>'Ordre de passage'!G20</f>
        <v xml:space="preserve">Yseult Vincent </v>
      </c>
      <c r="H89" s="422"/>
      <c r="I89" s="426" t="str">
        <f>'Ordre de passage'!H20</f>
        <v>Emma Lajeunesse</v>
      </c>
      <c r="J89" s="423"/>
      <c r="K89" s="309" t="e">
        <f>'13-14-15 ans'!J71</f>
        <v>#VALUE!</v>
      </c>
      <c r="L89" s="302"/>
      <c r="M89" s="426" t="str">
        <f>'Ordre de passage'!G20</f>
        <v xml:space="preserve">Yseult Vincent </v>
      </c>
      <c r="N89" s="422"/>
      <c r="O89" s="426" t="str">
        <f>'Ordre de passage'!H20</f>
        <v>Emma Lajeunesse</v>
      </c>
      <c r="P89" s="423"/>
      <c r="Q89" s="309">
        <f>'13-14-15 ans'!I124</f>
        <v>12</v>
      </c>
    </row>
    <row r="90" spans="1:17" ht="15.75" customHeight="1" x14ac:dyDescent="0.2">
      <c r="A90" s="426" t="str">
        <f>'Ordre de passage'!G21</f>
        <v xml:space="preserve">Eugénie Tétreault </v>
      </c>
      <c r="B90" s="422"/>
      <c r="C90" s="426" t="str">
        <f>'Ordre de passage'!H21</f>
        <v>Thomas Martin</v>
      </c>
      <c r="D90" s="423"/>
      <c r="E90" s="309" t="str">
        <f>'13-14-15 ans'!I28</f>
        <v/>
      </c>
      <c r="F90" s="302"/>
      <c r="G90" s="426" t="str">
        <f>'Ordre de passage'!G21</f>
        <v xml:space="preserve">Eugénie Tétreault </v>
      </c>
      <c r="H90" s="422"/>
      <c r="I90" s="426" t="str">
        <f>'Ordre de passage'!H21</f>
        <v>Thomas Martin</v>
      </c>
      <c r="J90" s="423"/>
      <c r="K90" s="309">
        <f>'13-14-15 ans'!J73</f>
        <v>3</v>
      </c>
      <c r="L90" s="302"/>
      <c r="M90" s="426" t="str">
        <f>'Ordre de passage'!G21</f>
        <v xml:space="preserve">Eugénie Tétreault </v>
      </c>
      <c r="N90" s="422"/>
      <c r="O90" s="426" t="str">
        <f>'Ordre de passage'!H21</f>
        <v>Thomas Martin</v>
      </c>
      <c r="P90" s="423"/>
      <c r="Q90" s="309">
        <f>'13-14-15 ans'!I125</f>
        <v>7</v>
      </c>
    </row>
    <row r="91" spans="1:17" ht="15.75" customHeight="1" x14ac:dyDescent="0.2">
      <c r="A91" s="426" t="str">
        <f>'Ordre de passage'!G22</f>
        <v>Gabriel Jaillet</v>
      </c>
      <c r="B91" s="422"/>
      <c r="C91" s="426" t="str">
        <f>'Ordre de passage'!H22</f>
        <v xml:space="preserve">Maxime Laurence </v>
      </c>
      <c r="D91" s="423"/>
      <c r="E91" s="309" t="str">
        <f>'13-14-15 ans'!I29</f>
        <v/>
      </c>
      <c r="F91" s="302"/>
      <c r="G91" s="426" t="str">
        <f>'Ordre de passage'!G22</f>
        <v>Gabriel Jaillet</v>
      </c>
      <c r="H91" s="422"/>
      <c r="I91" s="426" t="str">
        <f>'Ordre de passage'!H22</f>
        <v xml:space="preserve">Maxime Laurence </v>
      </c>
      <c r="J91" s="423"/>
      <c r="K91" s="309" t="str">
        <f>'13-14-15 ans'!J75</f>
        <v>DQ</v>
      </c>
      <c r="L91" s="302"/>
      <c r="M91" s="426" t="str">
        <f>'Ordre de passage'!G22</f>
        <v>Gabriel Jaillet</v>
      </c>
      <c r="N91" s="422"/>
      <c r="O91" s="426" t="str">
        <f>'Ordre de passage'!H22</f>
        <v xml:space="preserve">Maxime Laurence </v>
      </c>
      <c r="P91" s="423"/>
      <c r="Q91" s="309" t="str">
        <f>'13-14-15 ans'!I126</f>
        <v/>
      </c>
    </row>
    <row r="92" spans="1:17" ht="15.75" customHeight="1" x14ac:dyDescent="0.2">
      <c r="A92" s="426" t="str">
        <f>'Ordre de passage'!G23</f>
        <v xml:space="preserve">Jonathan St-Roch </v>
      </c>
      <c r="B92" s="422"/>
      <c r="C92" s="426" t="str">
        <f>'Ordre de passage'!H23</f>
        <v xml:space="preserve">Malik Romdhani </v>
      </c>
      <c r="D92" s="423"/>
      <c r="E92" s="309" t="str">
        <f>'13-14-15 ans'!I30</f>
        <v/>
      </c>
      <c r="F92" s="302"/>
      <c r="G92" s="426" t="str">
        <f>'Ordre de passage'!G23</f>
        <v xml:space="preserve">Jonathan St-Roch </v>
      </c>
      <c r="H92" s="422"/>
      <c r="I92" s="426" t="str">
        <f>'Ordre de passage'!H23</f>
        <v xml:space="preserve">Malik Romdhani </v>
      </c>
      <c r="J92" s="423"/>
      <c r="K92" s="309">
        <f>'13-14-15 ans'!J77</f>
        <v>1</v>
      </c>
      <c r="L92" s="302"/>
      <c r="M92" s="426" t="str">
        <f>'Ordre de passage'!G23</f>
        <v xml:space="preserve">Jonathan St-Roch </v>
      </c>
      <c r="N92" s="422"/>
      <c r="O92" s="426" t="str">
        <f>'Ordre de passage'!H23</f>
        <v xml:space="preserve">Malik Romdhani </v>
      </c>
      <c r="P92" s="423"/>
      <c r="Q92" s="309" t="str">
        <f>'13-14-15 ans'!I127</f>
        <v/>
      </c>
    </row>
    <row r="93" spans="1:17" ht="15.75" customHeight="1" x14ac:dyDescent="0.2">
      <c r="A93" s="426" t="str">
        <f>'Ordre de passage'!G24</f>
        <v>Audray Descoteaux</v>
      </c>
      <c r="B93" s="422"/>
      <c r="C93" s="426" t="str">
        <f>'Ordre de passage'!H24</f>
        <v>Andrée Dolan</v>
      </c>
      <c r="D93" s="423"/>
      <c r="E93" s="309" t="str">
        <f>'13-14-15 ans'!I31</f>
        <v/>
      </c>
      <c r="F93" s="302"/>
      <c r="G93" s="426" t="str">
        <f>'Ordre de passage'!G24</f>
        <v>Audray Descoteaux</v>
      </c>
      <c r="H93" s="422"/>
      <c r="I93" s="426" t="str">
        <f>'Ordre de passage'!H24</f>
        <v>Andrée Dolan</v>
      </c>
      <c r="J93" s="423"/>
      <c r="K93" s="309">
        <f>'13-14-15 ans'!J79</f>
        <v>15</v>
      </c>
      <c r="L93" s="302"/>
      <c r="M93" s="426" t="str">
        <f>'Ordre de passage'!G24</f>
        <v>Audray Descoteaux</v>
      </c>
      <c r="N93" s="422"/>
      <c r="O93" s="426" t="str">
        <f>'Ordre de passage'!H24</f>
        <v>Andrée Dolan</v>
      </c>
      <c r="P93" s="423"/>
      <c r="Q93" s="309" t="str">
        <f>'13-14-15 ans'!I128</f>
        <v/>
      </c>
    </row>
    <row r="94" spans="1:17" ht="15.75" customHeight="1" x14ac:dyDescent="0.2">
      <c r="A94" s="426" t="str">
        <f>'Ordre de passage'!G25</f>
        <v>Édouard Laplante</v>
      </c>
      <c r="B94" s="422"/>
      <c r="C94" s="426" t="str">
        <f>'Ordre de passage'!H25</f>
        <v>Élie Janssen</v>
      </c>
      <c r="D94" s="423"/>
      <c r="E94" s="309" t="str">
        <f>'13-14-15 ans'!I32</f>
        <v/>
      </c>
      <c r="F94" s="302"/>
      <c r="G94" s="426" t="str">
        <f>'Ordre de passage'!G25</f>
        <v>Édouard Laplante</v>
      </c>
      <c r="H94" s="422"/>
      <c r="I94" s="426" t="str">
        <f>'Ordre de passage'!H25</f>
        <v>Élie Janssen</v>
      </c>
      <c r="J94" s="423"/>
      <c r="K94" s="309">
        <f>'13-14-15 ans'!J81</f>
        <v>11</v>
      </c>
      <c r="L94" s="302"/>
      <c r="M94" s="426" t="str">
        <f>'Ordre de passage'!G25</f>
        <v>Édouard Laplante</v>
      </c>
      <c r="N94" s="422"/>
      <c r="O94" s="426" t="str">
        <f>'Ordre de passage'!H25</f>
        <v>Élie Janssen</v>
      </c>
      <c r="P94" s="423"/>
      <c r="Q94" s="309" t="str">
        <f>'13-14-15 ans'!I129</f>
        <v/>
      </c>
    </row>
    <row r="95" spans="1:17" ht="15.75" customHeight="1" x14ac:dyDescent="0.2">
      <c r="A95" s="426" t="str">
        <f>'Ordre de passage'!G26</f>
        <v xml:space="preserve">Sybel Roy </v>
      </c>
      <c r="B95" s="422"/>
      <c r="C95" s="426" t="str">
        <f>'Ordre de passage'!H26</f>
        <v>Paula Loaiza</v>
      </c>
      <c r="D95" s="423"/>
      <c r="E95" s="309" t="str">
        <f>'13-14-15 ans'!I33</f>
        <v/>
      </c>
      <c r="F95" s="302"/>
      <c r="G95" s="426" t="str">
        <f>'Ordre de passage'!G26</f>
        <v xml:space="preserve">Sybel Roy </v>
      </c>
      <c r="H95" s="422"/>
      <c r="I95" s="426" t="str">
        <f>'Ordre de passage'!H26</f>
        <v>Paula Loaiza</v>
      </c>
      <c r="J95" s="423"/>
      <c r="K95" s="309">
        <f>'13-14-15 ans'!J83</f>
        <v>8</v>
      </c>
      <c r="L95" s="302"/>
      <c r="M95" s="426" t="str">
        <f>'Ordre de passage'!G26</f>
        <v xml:space="preserve">Sybel Roy </v>
      </c>
      <c r="N95" s="422"/>
      <c r="O95" s="426" t="str">
        <f>'Ordre de passage'!H26</f>
        <v>Paula Loaiza</v>
      </c>
      <c r="P95" s="423"/>
      <c r="Q95" s="309" t="str">
        <f>'13-14-15 ans'!I130</f>
        <v/>
      </c>
    </row>
    <row r="96" spans="1:17" ht="15.75" customHeight="1" x14ac:dyDescent="0.2">
      <c r="A96" s="426">
        <f>'Ordre de passage'!G27</f>
        <v>0</v>
      </c>
      <c r="B96" s="422"/>
      <c r="C96" s="426">
        <f>'Ordre de passage'!H27</f>
        <v>0</v>
      </c>
      <c r="D96" s="423"/>
      <c r="E96" s="309" t="str">
        <f>'13-14-15 ans'!I34</f>
        <v/>
      </c>
      <c r="F96" s="302"/>
      <c r="G96" s="426">
        <f>'Ordre de passage'!G27</f>
        <v>0</v>
      </c>
      <c r="H96" s="422"/>
      <c r="I96" s="426">
        <f>'Ordre de passage'!H27</f>
        <v>0</v>
      </c>
      <c r="J96" s="423"/>
      <c r="K96" s="309" t="str">
        <f>'13-14-15 ans'!J85</f>
        <v/>
      </c>
      <c r="L96" s="302"/>
      <c r="M96" s="426">
        <f>'Ordre de passage'!G27</f>
        <v>0</v>
      </c>
      <c r="N96" s="422"/>
      <c r="O96" s="426">
        <f>'Ordre de passage'!H27</f>
        <v>0</v>
      </c>
      <c r="P96" s="423"/>
      <c r="Q96" s="309" t="str">
        <f>'13-14-15 ans'!I131</f>
        <v/>
      </c>
    </row>
    <row r="97" spans="1:17" ht="15.75" customHeight="1" x14ac:dyDescent="0.2">
      <c r="A97" s="426">
        <f>'Ordre de passage'!G28</f>
        <v>0</v>
      </c>
      <c r="B97" s="422"/>
      <c r="C97" s="426">
        <f>'Ordre de passage'!H28</f>
        <v>0</v>
      </c>
      <c r="D97" s="423"/>
      <c r="E97" s="309" t="str">
        <f>'13-14-15 ans'!I6</f>
        <v>DNF</v>
      </c>
      <c r="F97" s="302"/>
      <c r="G97" s="426">
        <f>'Ordre de passage'!G28</f>
        <v>0</v>
      </c>
      <c r="H97" s="422"/>
      <c r="I97" s="426">
        <f>'Ordre de passage'!H28</f>
        <v>0</v>
      </c>
      <c r="J97" s="423"/>
      <c r="K97" s="309" t="str">
        <f>'13-14-15 ans'!J87</f>
        <v/>
      </c>
      <c r="L97" s="302"/>
      <c r="M97" s="426">
        <f>'Ordre de passage'!G28</f>
        <v>0</v>
      </c>
      <c r="N97" s="422"/>
      <c r="O97" s="426">
        <f>'Ordre de passage'!H28</f>
        <v>0</v>
      </c>
      <c r="P97" s="423"/>
      <c r="Q97" s="309" t="str">
        <f>'13-14-15 ans'!I132</f>
        <v/>
      </c>
    </row>
    <row r="98" spans="1:17" ht="15.75" customHeight="1" x14ac:dyDescent="0.2">
      <c r="A98" s="426">
        <f>'Ordre de passage'!G29</f>
        <v>0</v>
      </c>
      <c r="B98" s="422"/>
      <c r="C98" s="426">
        <f>'Ordre de passage'!H29</f>
        <v>0</v>
      </c>
      <c r="D98" s="423"/>
      <c r="E98" s="309">
        <f>'13-14-15 ans'!I8</f>
        <v>14</v>
      </c>
      <c r="F98" s="302"/>
      <c r="G98" s="426">
        <f>'Ordre de passage'!G29</f>
        <v>0</v>
      </c>
      <c r="H98" s="422"/>
      <c r="I98" s="426">
        <f>'Ordre de passage'!H29</f>
        <v>0</v>
      </c>
      <c r="J98" s="423"/>
      <c r="K98" s="309" t="str">
        <f>'13-14-15 ans'!J89</f>
        <v/>
      </c>
      <c r="L98" s="302"/>
      <c r="M98" s="426">
        <f>'Ordre de passage'!G29</f>
        <v>0</v>
      </c>
      <c r="N98" s="422"/>
      <c r="O98" s="426">
        <f>'Ordre de passage'!H29</f>
        <v>0</v>
      </c>
      <c r="P98" s="423"/>
      <c r="Q98" s="309">
        <f>'13-14-15 ans'!I103</f>
        <v>3</v>
      </c>
    </row>
    <row r="99" spans="1:17" ht="15.75" customHeight="1" x14ac:dyDescent="0.2">
      <c r="A99" s="426">
        <f>'Ordre de passage'!G30</f>
        <v>0</v>
      </c>
      <c r="B99" s="422"/>
      <c r="C99" s="426">
        <f>'Ordre de passage'!H30</f>
        <v>0</v>
      </c>
      <c r="D99" s="423"/>
      <c r="E99" s="309">
        <f>'13-14-15 ans'!I9</f>
        <v>16</v>
      </c>
      <c r="F99" s="302"/>
      <c r="G99" s="426">
        <f>'Ordre de passage'!G30</f>
        <v>0</v>
      </c>
      <c r="H99" s="422"/>
      <c r="I99" s="426">
        <f>'Ordre de passage'!H30</f>
        <v>0</v>
      </c>
      <c r="J99" s="423"/>
      <c r="K99" s="309" t="str">
        <f>'13-14-15 ans'!J91</f>
        <v/>
      </c>
      <c r="L99" s="302"/>
      <c r="M99" s="426">
        <f>'Ordre de passage'!G30</f>
        <v>0</v>
      </c>
      <c r="N99" s="422"/>
      <c r="O99" s="426">
        <f>'Ordre de passage'!H30</f>
        <v>0</v>
      </c>
      <c r="P99" s="423"/>
      <c r="Q99" s="309">
        <f>'13-14-15 ans'!I104</f>
        <v>23</v>
      </c>
    </row>
    <row r="100" spans="1:17" ht="15.75" customHeight="1" x14ac:dyDescent="0.2">
      <c r="A100" s="426">
        <f>'Ordre de passage'!G31</f>
        <v>0</v>
      </c>
      <c r="B100" s="422"/>
      <c r="C100" s="426">
        <f>'Ordre de passage'!H31</f>
        <v>0</v>
      </c>
      <c r="D100" s="423"/>
      <c r="E100" s="309" t="str">
        <f>'13-14-15 ans'!I10</f>
        <v>DQ</v>
      </c>
      <c r="F100" s="302"/>
      <c r="G100" s="426">
        <f>'Ordre de passage'!G31</f>
        <v>0</v>
      </c>
      <c r="H100" s="422"/>
      <c r="I100" s="426">
        <f>'Ordre de passage'!H31</f>
        <v>0</v>
      </c>
      <c r="J100" s="423"/>
      <c r="K100" s="309" t="str">
        <f>'13-14-15 ans'!J93</f>
        <v/>
      </c>
      <c r="L100" s="302"/>
      <c r="M100" s="426">
        <f>'Ordre de passage'!G31</f>
        <v>0</v>
      </c>
      <c r="N100" s="422"/>
      <c r="O100" s="426">
        <f>'Ordre de passage'!H31</f>
        <v>0</v>
      </c>
      <c r="P100" s="423"/>
      <c r="Q100" s="309">
        <f>'13-14-15 ans'!I106</f>
        <v>10</v>
      </c>
    </row>
    <row r="101" spans="1:17" ht="15.75" customHeight="1" x14ac:dyDescent="0.2">
      <c r="A101" s="426">
        <f>'Ordre de passage'!G32</f>
        <v>0</v>
      </c>
      <c r="B101" s="422"/>
      <c r="C101" s="426">
        <f>'Ordre de passage'!H32</f>
        <v>0</v>
      </c>
      <c r="D101" s="423"/>
      <c r="E101" s="309">
        <f>'13-14-15 ans'!I14</f>
        <v>15</v>
      </c>
      <c r="F101" s="302"/>
      <c r="G101" s="426">
        <f>'Ordre de passage'!G32</f>
        <v>0</v>
      </c>
      <c r="H101" s="422"/>
      <c r="I101" s="426">
        <f>'Ordre de passage'!H32</f>
        <v>0</v>
      </c>
      <c r="J101" s="423"/>
      <c r="K101" s="309" t="str">
        <f>'13-14-15 ans'!J95</f>
        <v/>
      </c>
      <c r="L101" s="302"/>
      <c r="M101" s="426">
        <f>'Ordre de passage'!G32</f>
        <v>0</v>
      </c>
      <c r="N101" s="422"/>
      <c r="O101" s="426">
        <f>'Ordre de passage'!H32</f>
        <v>0</v>
      </c>
      <c r="P101" s="423"/>
      <c r="Q101" s="309">
        <f>'13-14-15 ans'!I109</f>
        <v>6</v>
      </c>
    </row>
    <row r="102" spans="1:17" ht="15.75" customHeight="1" thickBot="1" x14ac:dyDescent="0.25">
      <c r="A102" s="426">
        <f>'Ordre de passage'!G33</f>
        <v>0</v>
      </c>
      <c r="B102" s="424"/>
      <c r="C102" s="426">
        <f>'Ordre de passage'!H33</f>
        <v>0</v>
      </c>
      <c r="D102" s="425"/>
      <c r="E102" s="310">
        <f>'13-14-15 ans'!I20</f>
        <v>19</v>
      </c>
      <c r="F102" s="303"/>
      <c r="G102" s="426">
        <f>'Ordre de passage'!G33</f>
        <v>0</v>
      </c>
      <c r="H102" s="424"/>
      <c r="I102" s="426">
        <f>'Ordre de passage'!H33</f>
        <v>0</v>
      </c>
      <c r="J102" s="425"/>
      <c r="K102" s="310" t="str">
        <f>'13-14-15 ans'!J97</f>
        <v/>
      </c>
      <c r="L102" s="303"/>
      <c r="M102" s="426">
        <f>'Ordre de passage'!G33</f>
        <v>0</v>
      </c>
      <c r="N102" s="424"/>
      <c r="O102" s="426">
        <f>'Ordre de passage'!H33</f>
        <v>0</v>
      </c>
      <c r="P102" s="425"/>
      <c r="Q102" s="310">
        <f>'13-14-15 ans'!I112</f>
        <v>22</v>
      </c>
    </row>
    <row r="103" spans="1:17" ht="15.75" customHeight="1" thickBot="1" x14ac:dyDescent="0.25"/>
    <row r="104" spans="1:17" ht="21" thickBot="1" x14ac:dyDescent="0.35">
      <c r="A104" s="601" t="s">
        <v>53</v>
      </c>
      <c r="B104" s="602"/>
      <c r="C104" s="602"/>
      <c r="D104" s="602"/>
      <c r="E104" s="602"/>
      <c r="F104" s="602"/>
      <c r="G104" s="602"/>
      <c r="H104" s="602"/>
      <c r="I104" s="602"/>
      <c r="J104" s="602"/>
      <c r="K104" s="602"/>
      <c r="L104" s="602"/>
      <c r="M104" s="602"/>
      <c r="N104" s="602"/>
      <c r="O104" s="602"/>
      <c r="P104" s="602"/>
      <c r="Q104" s="603"/>
    </row>
    <row r="105" spans="1:17" ht="15.75" customHeight="1" thickBot="1" x14ac:dyDescent="0.25">
      <c r="A105" s="561" t="s">
        <v>4</v>
      </c>
      <c r="B105" s="562"/>
      <c r="C105" s="562"/>
      <c r="D105" s="562"/>
      <c r="E105" s="563"/>
      <c r="F105" s="299"/>
      <c r="G105" s="564" t="s">
        <v>34</v>
      </c>
      <c r="H105" s="565"/>
      <c r="I105" s="565"/>
      <c r="J105" s="565"/>
      <c r="K105" s="566"/>
      <c r="L105" s="300"/>
      <c r="M105" s="598" t="s">
        <v>7</v>
      </c>
      <c r="N105" s="600"/>
      <c r="O105" s="600"/>
      <c r="P105" s="600"/>
      <c r="Q105" s="599"/>
    </row>
    <row r="106" spans="1:17" ht="15.75" customHeight="1" thickBot="1" x14ac:dyDescent="0.25">
      <c r="A106" s="567" t="s">
        <v>22</v>
      </c>
      <c r="B106" s="565"/>
      <c r="C106" s="567" t="s">
        <v>22</v>
      </c>
      <c r="D106" s="604"/>
      <c r="E106" s="7" t="s">
        <v>5</v>
      </c>
      <c r="F106" s="304"/>
      <c r="G106" s="567" t="s">
        <v>22</v>
      </c>
      <c r="H106" s="565"/>
      <c r="I106" s="567" t="s">
        <v>22</v>
      </c>
      <c r="J106" s="566"/>
      <c r="K106" s="7" t="s">
        <v>5</v>
      </c>
      <c r="L106" s="304"/>
      <c r="M106" s="567" t="s">
        <v>22</v>
      </c>
      <c r="N106" s="566"/>
      <c r="O106" s="567" t="s">
        <v>22</v>
      </c>
      <c r="P106" s="566"/>
      <c r="Q106" s="306" t="s">
        <v>5</v>
      </c>
    </row>
    <row r="107" spans="1:17" ht="15.75" customHeight="1" x14ac:dyDescent="0.2">
      <c r="A107" s="426" t="str">
        <f>'Ordre de passage'!G4</f>
        <v xml:space="preserve">Annabelle Duquet </v>
      </c>
      <c r="B107" s="420"/>
      <c r="C107" s="426" t="str">
        <f>'Ordre de passage'!H4</f>
        <v xml:space="preserve">Tiffany Turgeon </v>
      </c>
      <c r="D107" s="426"/>
      <c r="E107" s="312">
        <f>'13-14-15 ans'!E158</f>
        <v>16</v>
      </c>
      <c r="F107" s="301"/>
      <c r="G107" s="426" t="str">
        <f>'Ordre de passage'!G4</f>
        <v xml:space="preserve">Annabelle Duquet </v>
      </c>
      <c r="H107" s="420"/>
      <c r="I107" s="426" t="str">
        <f>'Ordre de passage'!H4</f>
        <v xml:space="preserve">Tiffany Turgeon </v>
      </c>
      <c r="J107" s="421"/>
      <c r="K107" s="312">
        <f>'13-14-15 ans'!E183</f>
        <v>1</v>
      </c>
      <c r="L107" s="301"/>
      <c r="M107" s="426" t="str">
        <f>'Ordre de passage'!G4</f>
        <v xml:space="preserve">Annabelle Duquet </v>
      </c>
      <c r="N107" s="420"/>
      <c r="O107" s="426" t="str">
        <f>'Ordre de passage'!H4</f>
        <v xml:space="preserve">Tiffany Turgeon </v>
      </c>
      <c r="P107" s="421"/>
      <c r="Q107" s="312">
        <f>'13-14-15 ans'!E218</f>
        <v>1</v>
      </c>
    </row>
    <row r="108" spans="1:17" ht="15.75" customHeight="1" x14ac:dyDescent="0.2">
      <c r="A108" s="426" t="str">
        <f>'Ordre de passage'!G5</f>
        <v xml:space="preserve">Danika Ouellet </v>
      </c>
      <c r="B108" s="422"/>
      <c r="C108" s="426" t="str">
        <f>'Ordre de passage'!H5</f>
        <v xml:space="preserve">Audréanne Lampron </v>
      </c>
      <c r="D108" s="426"/>
      <c r="E108" s="313">
        <f>'13-14-15 ans'!E144</f>
        <v>20</v>
      </c>
      <c r="F108" s="302"/>
      <c r="G108" s="426" t="str">
        <f>'Ordre de passage'!G5</f>
        <v xml:space="preserve">Danika Ouellet </v>
      </c>
      <c r="H108" s="422"/>
      <c r="I108" s="426" t="str">
        <f>'Ordre de passage'!H5</f>
        <v xml:space="preserve">Audréanne Lampron </v>
      </c>
      <c r="J108" s="423"/>
      <c r="K108" s="313">
        <f>'13-14-15 ans'!E185</f>
        <v>2</v>
      </c>
      <c r="L108" s="302"/>
      <c r="M108" s="426" t="str">
        <f>'Ordre de passage'!G5</f>
        <v xml:space="preserve">Danika Ouellet </v>
      </c>
      <c r="N108" s="422"/>
      <c r="O108" s="426" t="str">
        <f>'Ordre de passage'!H5</f>
        <v xml:space="preserve">Audréanne Lampron </v>
      </c>
      <c r="P108" s="423"/>
      <c r="Q108" s="313">
        <f>'13-14-15 ans'!E226</f>
        <v>14</v>
      </c>
    </row>
    <row r="109" spans="1:17" ht="15.75" customHeight="1" x14ac:dyDescent="0.2">
      <c r="A109" s="426" t="str">
        <f>'Ordre de passage'!G6</f>
        <v xml:space="preserve">Malory Boisclair </v>
      </c>
      <c r="B109" s="422"/>
      <c r="C109" s="426" t="str">
        <f>'Ordre de passage'!H6</f>
        <v xml:space="preserve">Camélia Deshaies </v>
      </c>
      <c r="D109" s="426"/>
      <c r="E109" s="313">
        <f>'13-14-15 ans'!E141</f>
        <v>10</v>
      </c>
      <c r="F109" s="302"/>
      <c r="G109" s="426" t="str">
        <f>'Ordre de passage'!G6</f>
        <v xml:space="preserve">Malory Boisclair </v>
      </c>
      <c r="H109" s="422"/>
      <c r="I109" s="426" t="str">
        <f>'Ordre de passage'!H6</f>
        <v xml:space="preserve">Camélia Deshaies </v>
      </c>
      <c r="J109" s="423"/>
      <c r="K109" s="313">
        <f>'13-14-15 ans'!E191</f>
        <v>15</v>
      </c>
      <c r="L109" s="302"/>
      <c r="M109" s="426" t="str">
        <f>'Ordre de passage'!G6</f>
        <v xml:space="preserve">Malory Boisclair </v>
      </c>
      <c r="N109" s="422"/>
      <c r="O109" s="426" t="str">
        <f>'Ordre de passage'!H6</f>
        <v xml:space="preserve">Camélia Deshaies </v>
      </c>
      <c r="P109" s="423"/>
      <c r="Q109" s="313">
        <f>'13-14-15 ans'!E220</f>
        <v>2</v>
      </c>
    </row>
    <row r="110" spans="1:17" ht="15.75" customHeight="1" x14ac:dyDescent="0.2">
      <c r="A110" s="426" t="str">
        <f>'Ordre de passage'!G7</f>
        <v xml:space="preserve">Sarah-Claude Lampron </v>
      </c>
      <c r="B110" s="422"/>
      <c r="C110" s="426" t="str">
        <f>'Ordre de passage'!H7</f>
        <v xml:space="preserve">Lili-Rose Blanchette </v>
      </c>
      <c r="D110" s="426"/>
      <c r="E110" s="313">
        <f>'13-14-15 ans'!E146</f>
        <v>22</v>
      </c>
      <c r="F110" s="302"/>
      <c r="G110" s="426" t="str">
        <f>'Ordre de passage'!G7</f>
        <v xml:space="preserve">Sarah-Claude Lampron </v>
      </c>
      <c r="H110" s="422"/>
      <c r="I110" s="426" t="str">
        <f>'Ordre de passage'!H7</f>
        <v xml:space="preserve">Lili-Rose Blanchette </v>
      </c>
      <c r="J110" s="423"/>
      <c r="K110" s="313">
        <f>'13-14-15 ans'!E189</f>
        <v>23</v>
      </c>
      <c r="L110" s="302"/>
      <c r="M110" s="426" t="str">
        <f>'Ordre de passage'!G7</f>
        <v xml:space="preserve">Sarah-Claude Lampron </v>
      </c>
      <c r="N110" s="422"/>
      <c r="O110" s="426" t="str">
        <f>'Ordre de passage'!H7</f>
        <v xml:space="preserve">Lili-Rose Blanchette </v>
      </c>
      <c r="P110" s="423"/>
      <c r="Q110" s="313">
        <f>'13-14-15 ans'!E224</f>
        <v>23</v>
      </c>
    </row>
    <row r="111" spans="1:17" ht="15.75" customHeight="1" x14ac:dyDescent="0.2">
      <c r="A111" s="426" t="str">
        <f>'Ordre de passage'!G8</f>
        <v xml:space="preserve">Ariane Gilbert </v>
      </c>
      <c r="B111" s="422"/>
      <c r="C111" s="426" t="str">
        <f>'Ordre de passage'!H8</f>
        <v xml:space="preserve">Alexandrine Laperrière </v>
      </c>
      <c r="D111" s="426"/>
      <c r="E111" s="313">
        <f>'13-14-15 ans'!E154</f>
        <v>21</v>
      </c>
      <c r="F111" s="302"/>
      <c r="G111" s="426" t="str">
        <f>'Ordre de passage'!G8</f>
        <v xml:space="preserve">Ariane Gilbert </v>
      </c>
      <c r="H111" s="422"/>
      <c r="I111" s="426" t="str">
        <f>'Ordre de passage'!H8</f>
        <v xml:space="preserve">Alexandrine Laperrière </v>
      </c>
      <c r="J111" s="423"/>
      <c r="K111" s="313">
        <f>'13-14-15 ans'!E193</f>
        <v>12</v>
      </c>
      <c r="L111" s="302"/>
      <c r="M111" s="426" t="str">
        <f>'Ordre de passage'!G8</f>
        <v xml:space="preserve">Ariane Gilbert </v>
      </c>
      <c r="N111" s="422"/>
      <c r="O111" s="426" t="str">
        <f>'Ordre de passage'!H8</f>
        <v xml:space="preserve">Alexandrine Laperrière </v>
      </c>
      <c r="P111" s="423"/>
      <c r="Q111" s="313">
        <f>'13-14-15 ans'!E214</f>
        <v>6</v>
      </c>
    </row>
    <row r="112" spans="1:17" ht="15.75" customHeight="1" x14ac:dyDescent="0.2">
      <c r="A112" s="426" t="str">
        <f>'Ordre de passage'!G9</f>
        <v>Florence Melanson</v>
      </c>
      <c r="B112" s="422"/>
      <c r="C112" s="426" t="str">
        <f>'Ordre de passage'!H9</f>
        <v>Joachim Audi</v>
      </c>
      <c r="D112" s="426"/>
      <c r="E112" s="313">
        <f>'13-14-15 ans'!E151</f>
        <v>11</v>
      </c>
      <c r="F112" s="302"/>
      <c r="G112" s="426" t="str">
        <f>'Ordre de passage'!G9</f>
        <v>Florence Melanson</v>
      </c>
      <c r="H112" s="422"/>
      <c r="I112" s="426" t="str">
        <f>'Ordre de passage'!H9</f>
        <v>Joachim Audi</v>
      </c>
      <c r="J112" s="423"/>
      <c r="K112" s="313">
        <f>'13-14-15 ans'!E179</f>
        <v>20</v>
      </c>
      <c r="L112" s="302"/>
      <c r="M112" s="426" t="str">
        <f>'Ordre de passage'!G9</f>
        <v>Florence Melanson</v>
      </c>
      <c r="N112" s="422"/>
      <c r="O112" s="426" t="str">
        <f>'Ordre de passage'!H9</f>
        <v>Joachim Audi</v>
      </c>
      <c r="P112" s="423"/>
      <c r="Q112" s="313">
        <f>'13-14-15 ans'!E221</f>
        <v>17</v>
      </c>
    </row>
    <row r="113" spans="1:17" ht="15.75" customHeight="1" x14ac:dyDescent="0.2">
      <c r="A113" s="426" t="str">
        <f>'Ordre de passage'!G10</f>
        <v xml:space="preserve">Ariane Trudel </v>
      </c>
      <c r="B113" s="422"/>
      <c r="C113" s="426" t="str">
        <f>'Ordre de passage'!H10</f>
        <v>Vanessa Bélanger</v>
      </c>
      <c r="D113" s="426"/>
      <c r="E113" s="313">
        <f>'13-14-15 ans'!E156</f>
        <v>7</v>
      </c>
      <c r="F113" s="302"/>
      <c r="G113" s="426" t="str">
        <f>'Ordre de passage'!G10</f>
        <v xml:space="preserve">Ariane Trudel </v>
      </c>
      <c r="H113" s="422"/>
      <c r="I113" s="426" t="str">
        <f>'Ordre de passage'!H10</f>
        <v>Vanessa Bélanger</v>
      </c>
      <c r="J113" s="423"/>
      <c r="K113" s="313">
        <f>'13-14-15 ans'!E178</f>
        <v>14</v>
      </c>
      <c r="L113" s="302"/>
      <c r="M113" s="426" t="str">
        <f>'Ordre de passage'!G10</f>
        <v xml:space="preserve">Ariane Trudel </v>
      </c>
      <c r="N113" s="422"/>
      <c r="O113" s="426" t="str">
        <f>'Ordre de passage'!H10</f>
        <v>Vanessa Bélanger</v>
      </c>
      <c r="P113" s="423"/>
      <c r="Q113" s="313">
        <f>'13-14-15 ans'!E228</f>
        <v>20</v>
      </c>
    </row>
    <row r="114" spans="1:17" ht="15.75" customHeight="1" x14ac:dyDescent="0.2">
      <c r="A114" s="426" t="str">
        <f>'Ordre de passage'!G11</f>
        <v>Anne-Émilie Bell</v>
      </c>
      <c r="B114" s="422"/>
      <c r="C114" s="426" t="str">
        <f>'Ordre de passage'!H11</f>
        <v xml:space="preserve">Hugo Drouin </v>
      </c>
      <c r="D114" s="426"/>
      <c r="E114" s="313">
        <f>'13-14-15 ans'!E150</f>
        <v>8</v>
      </c>
      <c r="F114" s="302"/>
      <c r="G114" s="426" t="str">
        <f>'Ordre de passage'!G11</f>
        <v>Anne-Émilie Bell</v>
      </c>
      <c r="H114" s="422"/>
      <c r="I114" s="426" t="str">
        <f>'Ordre de passage'!H11</f>
        <v xml:space="preserve">Hugo Drouin </v>
      </c>
      <c r="J114" s="423"/>
      <c r="K114" s="313">
        <f>'13-14-15 ans'!E181</f>
        <v>21</v>
      </c>
      <c r="L114" s="302"/>
      <c r="M114" s="426" t="str">
        <f>'Ordre de passage'!G11</f>
        <v>Anne-Émilie Bell</v>
      </c>
      <c r="N114" s="422"/>
      <c r="O114" s="426" t="str">
        <f>'Ordre de passage'!H11</f>
        <v xml:space="preserve">Hugo Drouin </v>
      </c>
      <c r="P114" s="423"/>
      <c r="Q114" s="313">
        <f>'13-14-15 ans'!E208</f>
        <v>15</v>
      </c>
    </row>
    <row r="115" spans="1:17" ht="15.75" customHeight="1" x14ac:dyDescent="0.2">
      <c r="A115" s="426" t="str">
        <f>'Ordre de passage'!G12</f>
        <v>Léa-Hamelin</v>
      </c>
      <c r="B115" s="422"/>
      <c r="C115" s="426" t="str">
        <f>'Ordre de passage'!H12</f>
        <v xml:space="preserve">Laurie Lefebvre </v>
      </c>
      <c r="D115" s="426"/>
      <c r="E115" s="313">
        <f>'13-14-15 ans'!E148</f>
        <v>1</v>
      </c>
      <c r="F115" s="302"/>
      <c r="G115" s="426" t="str">
        <f>'Ordre de passage'!G12</f>
        <v>Léa-Hamelin</v>
      </c>
      <c r="H115" s="422"/>
      <c r="I115" s="426" t="str">
        <f>'Ordre de passage'!H12</f>
        <v xml:space="preserve">Laurie Lefebvre </v>
      </c>
      <c r="J115" s="423"/>
      <c r="K115" s="313">
        <f>'13-14-15 ans'!E182</f>
        <v>9</v>
      </c>
      <c r="L115" s="302"/>
      <c r="M115" s="426" t="str">
        <f>'Ordre de passage'!G12</f>
        <v>Léa-Hamelin</v>
      </c>
      <c r="N115" s="422"/>
      <c r="O115" s="426" t="str">
        <f>'Ordre de passage'!H12</f>
        <v xml:space="preserve">Laurie Lefebvre </v>
      </c>
      <c r="P115" s="423"/>
      <c r="Q115" s="313">
        <f>'13-14-15 ans'!E216</f>
        <v>22</v>
      </c>
    </row>
    <row r="116" spans="1:17" ht="15.75" customHeight="1" x14ac:dyDescent="0.2">
      <c r="A116" s="426" t="str">
        <f>'Ordre de passage'!G13</f>
        <v xml:space="preserve">Mathis Rousson </v>
      </c>
      <c r="B116" s="422"/>
      <c r="C116" s="426" t="str">
        <f>'Ordre de passage'!H13</f>
        <v xml:space="preserve">Zacharie Yergeau </v>
      </c>
      <c r="D116" s="426"/>
      <c r="E116" s="313">
        <f>'13-14-15 ans'!E155</f>
        <v>5</v>
      </c>
      <c r="F116" s="302"/>
      <c r="G116" s="426" t="str">
        <f>'Ordre de passage'!G13</f>
        <v xml:space="preserve">Mathis Rousson </v>
      </c>
      <c r="H116" s="422"/>
      <c r="I116" s="426" t="str">
        <f>'Ordre de passage'!H13</f>
        <v xml:space="preserve">Zacharie Yergeau </v>
      </c>
      <c r="J116" s="423"/>
      <c r="K116" s="313">
        <f>'13-14-15 ans'!E186</f>
        <v>9</v>
      </c>
      <c r="L116" s="302"/>
      <c r="M116" s="426" t="str">
        <f>'Ordre de passage'!G13</f>
        <v xml:space="preserve">Mathis Rousson </v>
      </c>
      <c r="N116" s="422"/>
      <c r="O116" s="426" t="str">
        <f>'Ordre de passage'!H13</f>
        <v xml:space="preserve">Zacharie Yergeau </v>
      </c>
      <c r="P116" s="423"/>
      <c r="Q116" s="313">
        <f>'13-14-15 ans'!E225</f>
        <v>3</v>
      </c>
    </row>
    <row r="117" spans="1:17" ht="15.75" customHeight="1" x14ac:dyDescent="0.2">
      <c r="A117" s="426" t="str">
        <f>'Ordre de passage'!G14</f>
        <v xml:space="preserve">Myriam Jacques </v>
      </c>
      <c r="B117" s="422"/>
      <c r="C117" s="426" t="str">
        <f>'Ordre de passage'!H14</f>
        <v xml:space="preserve">Camille Vallière </v>
      </c>
      <c r="D117" s="426"/>
      <c r="E117" s="313">
        <f>'13-14-15 ans'!E147</f>
        <v>9</v>
      </c>
      <c r="F117" s="302"/>
      <c r="G117" s="426" t="str">
        <f>'Ordre de passage'!G14</f>
        <v xml:space="preserve">Myriam Jacques </v>
      </c>
      <c r="H117" s="422"/>
      <c r="I117" s="426" t="str">
        <f>'Ordre de passage'!H14</f>
        <v xml:space="preserve">Camille Vallière </v>
      </c>
      <c r="J117" s="423"/>
      <c r="K117" s="313">
        <f>'13-14-15 ans'!E190</f>
        <v>3</v>
      </c>
      <c r="L117" s="302"/>
      <c r="M117" s="426" t="str">
        <f>'Ordre de passage'!G14</f>
        <v xml:space="preserve">Myriam Jacques </v>
      </c>
      <c r="N117" s="422"/>
      <c r="O117" s="426" t="str">
        <f>'Ordre de passage'!H14</f>
        <v xml:space="preserve">Camille Vallière </v>
      </c>
      <c r="P117" s="423"/>
      <c r="Q117" s="313">
        <f>'13-14-15 ans'!E212</f>
        <v>13</v>
      </c>
    </row>
    <row r="118" spans="1:17" ht="15.75" customHeight="1" x14ac:dyDescent="0.2">
      <c r="A118" s="426" t="str">
        <f>'Ordre de passage'!G15</f>
        <v xml:space="preserve">Laura Vincent </v>
      </c>
      <c r="B118" s="422"/>
      <c r="C118" s="426" t="str">
        <f>'Ordre de passage'!H15</f>
        <v>Jade Morel</v>
      </c>
      <c r="D118" s="426"/>
      <c r="E118" s="313">
        <f>'13-14-15 ans'!E152</f>
        <v>2</v>
      </c>
      <c r="F118" s="302"/>
      <c r="G118" s="426" t="str">
        <f>'Ordre de passage'!G15</f>
        <v xml:space="preserve">Laura Vincent </v>
      </c>
      <c r="H118" s="422"/>
      <c r="I118" s="426" t="str">
        <f>'Ordre de passage'!H15</f>
        <v>Jade Morel</v>
      </c>
      <c r="J118" s="423"/>
      <c r="K118" s="313">
        <f>'13-14-15 ans'!E173</f>
        <v>19</v>
      </c>
      <c r="L118" s="302"/>
      <c r="M118" s="426" t="str">
        <f>'Ordre de passage'!G15</f>
        <v xml:space="preserve">Laura Vincent </v>
      </c>
      <c r="N118" s="422"/>
      <c r="O118" s="426" t="str">
        <f>'Ordre de passage'!H15</f>
        <v>Jade Morel</v>
      </c>
      <c r="P118" s="423"/>
      <c r="Q118" s="313">
        <f>'13-14-15 ans'!E217</f>
        <v>12</v>
      </c>
    </row>
    <row r="119" spans="1:17" ht="15.75" customHeight="1" x14ac:dyDescent="0.2">
      <c r="A119" s="426" t="str">
        <f>'Ordre de passage'!G16</f>
        <v>Gabrielle Diotte</v>
      </c>
      <c r="B119" s="422"/>
      <c r="C119" s="426" t="str">
        <f>'Ordre de passage'!H16</f>
        <v xml:space="preserve">Léony Gobeil </v>
      </c>
      <c r="D119" s="426"/>
      <c r="E119" s="313">
        <f>'13-14-15 ans'!E157</f>
        <v>18</v>
      </c>
      <c r="F119" s="302"/>
      <c r="G119" s="426" t="str">
        <f>'Ordre de passage'!G16</f>
        <v>Gabrielle Diotte</v>
      </c>
      <c r="H119" s="422"/>
      <c r="I119" s="426" t="str">
        <f>'Ordre de passage'!H16</f>
        <v xml:space="preserve">Léony Gobeil </v>
      </c>
      <c r="J119" s="423"/>
      <c r="K119" s="313">
        <f>'13-14-15 ans'!E177</f>
        <v>16</v>
      </c>
      <c r="L119" s="302"/>
      <c r="M119" s="426" t="str">
        <f>'Ordre de passage'!G16</f>
        <v>Gabrielle Diotte</v>
      </c>
      <c r="N119" s="422"/>
      <c r="O119" s="426" t="str">
        <f>'Ordre de passage'!H16</f>
        <v xml:space="preserve">Léony Gobeil </v>
      </c>
      <c r="P119" s="423"/>
      <c r="Q119" s="313">
        <f>'13-14-15 ans'!E219</f>
        <v>5</v>
      </c>
    </row>
    <row r="120" spans="1:17" ht="15.75" customHeight="1" x14ac:dyDescent="0.2">
      <c r="A120" s="426" t="str">
        <f>'Ordre de passage'!G17</f>
        <v>Anthony Pellegrinuzzi</v>
      </c>
      <c r="B120" s="422"/>
      <c r="C120" s="426" t="str">
        <f>'Ordre de passage'!H17</f>
        <v>Joëlle Gauthier-Drapeau</v>
      </c>
      <c r="D120" s="426"/>
      <c r="E120" s="313">
        <f>'13-14-15 ans'!E139</f>
        <v>23</v>
      </c>
      <c r="F120" s="302"/>
      <c r="G120" s="426" t="str">
        <f>'Ordre de passage'!G17</f>
        <v>Anthony Pellegrinuzzi</v>
      </c>
      <c r="H120" s="422"/>
      <c r="I120" s="426" t="str">
        <f>'Ordre de passage'!H17</f>
        <v>Joëlle Gauthier-Drapeau</v>
      </c>
      <c r="J120" s="423"/>
      <c r="K120" s="313">
        <f>'13-14-15 ans'!E180</f>
        <v>17</v>
      </c>
      <c r="L120" s="302"/>
      <c r="M120" s="426" t="str">
        <f>'Ordre de passage'!G17</f>
        <v>Anthony Pellegrinuzzi</v>
      </c>
      <c r="N120" s="422"/>
      <c r="O120" s="426" t="str">
        <f>'Ordre de passage'!H17</f>
        <v>Joëlle Gauthier-Drapeau</v>
      </c>
      <c r="P120" s="423"/>
      <c r="Q120" s="313">
        <f>'13-14-15 ans'!E227</f>
        <v>8</v>
      </c>
    </row>
    <row r="121" spans="1:17" ht="15.75" customHeight="1" x14ac:dyDescent="0.2">
      <c r="A121" s="426" t="str">
        <f>'Ordre de passage'!G18</f>
        <v xml:space="preserve">Blanche Dea </v>
      </c>
      <c r="B121" s="422"/>
      <c r="C121" s="426" t="str">
        <f>'Ordre de passage'!H18</f>
        <v>Audrey Desroches</v>
      </c>
      <c r="D121" s="426"/>
      <c r="E121" s="313">
        <f>'13-14-15 ans'!E145</f>
        <v>6</v>
      </c>
      <c r="F121" s="302"/>
      <c r="G121" s="426" t="str">
        <f>'Ordre de passage'!G18</f>
        <v xml:space="preserve">Blanche Dea </v>
      </c>
      <c r="H121" s="422"/>
      <c r="I121" s="426" t="str">
        <f>'Ordre de passage'!H18</f>
        <v>Audrey Desroches</v>
      </c>
      <c r="J121" s="423"/>
      <c r="K121" s="313">
        <f>'13-14-15 ans'!E192</f>
        <v>8</v>
      </c>
      <c r="L121" s="302"/>
      <c r="M121" s="426" t="str">
        <f>'Ordre de passage'!G18</f>
        <v xml:space="preserve">Blanche Dea </v>
      </c>
      <c r="N121" s="422"/>
      <c r="O121" s="426" t="str">
        <f>'Ordre de passage'!H18</f>
        <v>Audrey Desroches</v>
      </c>
      <c r="P121" s="423"/>
      <c r="Q121" s="313">
        <f>'13-14-15 ans'!E209</f>
        <v>19</v>
      </c>
    </row>
    <row r="122" spans="1:17" ht="15.75" customHeight="1" x14ac:dyDescent="0.2">
      <c r="A122" s="426" t="str">
        <f>'Ordre de passage'!G19</f>
        <v xml:space="preserve">Zine Eddine Bebouchi </v>
      </c>
      <c r="B122" s="422"/>
      <c r="C122" s="426" t="str">
        <f>'Ordre de passage'!H19</f>
        <v>Sid Gasmi</v>
      </c>
      <c r="D122" s="426"/>
      <c r="E122" s="313">
        <f>'13-14-15 ans'!E140</f>
        <v>19</v>
      </c>
      <c r="F122" s="302"/>
      <c r="G122" s="426" t="str">
        <f>'Ordre de passage'!G19</f>
        <v xml:space="preserve">Zine Eddine Bebouchi </v>
      </c>
      <c r="H122" s="422"/>
      <c r="I122" s="426" t="str">
        <f>'Ordre de passage'!H19</f>
        <v>Sid Gasmi</v>
      </c>
      <c r="J122" s="423"/>
      <c r="K122" s="313">
        <f>'13-14-15 ans'!E174</f>
        <v>22</v>
      </c>
      <c r="L122" s="302"/>
      <c r="M122" s="426" t="str">
        <f>'Ordre de passage'!G19</f>
        <v xml:space="preserve">Zine Eddine Bebouchi </v>
      </c>
      <c r="N122" s="422"/>
      <c r="O122" s="426" t="str">
        <f>'Ordre de passage'!H19</f>
        <v>Sid Gasmi</v>
      </c>
      <c r="P122" s="423"/>
      <c r="Q122" s="313">
        <f>'13-14-15 ans'!E215</f>
        <v>16</v>
      </c>
    </row>
    <row r="123" spans="1:17" ht="15.75" customHeight="1" x14ac:dyDescent="0.2">
      <c r="A123" s="426" t="str">
        <f>'Ordre de passage'!G20</f>
        <v xml:space="preserve">Yseult Vincent </v>
      </c>
      <c r="B123" s="422"/>
      <c r="C123" s="426" t="str">
        <f>'Ordre de passage'!H20</f>
        <v>Emma Lajeunesse</v>
      </c>
      <c r="D123" s="426"/>
      <c r="E123" s="313">
        <f>'13-14-15 ans'!E153</f>
        <v>15</v>
      </c>
      <c r="F123" s="302"/>
      <c r="G123" s="426" t="str">
        <f>'Ordre de passage'!G20</f>
        <v xml:space="preserve">Yseult Vincent </v>
      </c>
      <c r="H123" s="422"/>
      <c r="I123" s="426" t="str">
        <f>'Ordre de passage'!H20</f>
        <v>Emma Lajeunesse</v>
      </c>
      <c r="J123" s="423"/>
      <c r="K123" s="313">
        <f>'13-14-15 ans'!E188</f>
        <v>6</v>
      </c>
      <c r="L123" s="302"/>
      <c r="M123" s="426" t="str">
        <f>'Ordre de passage'!G20</f>
        <v xml:space="preserve">Yseult Vincent </v>
      </c>
      <c r="N123" s="422"/>
      <c r="O123" s="426" t="str">
        <f>'Ordre de passage'!H20</f>
        <v>Emma Lajeunesse</v>
      </c>
      <c r="P123" s="423"/>
      <c r="Q123" s="313">
        <f>'13-14-15 ans'!E213</f>
        <v>9</v>
      </c>
    </row>
    <row r="124" spans="1:17" ht="15.75" customHeight="1" x14ac:dyDescent="0.2">
      <c r="A124" s="426" t="str">
        <f>'Ordre de passage'!G21</f>
        <v xml:space="preserve">Eugénie Tétreault </v>
      </c>
      <c r="B124" s="422"/>
      <c r="C124" s="426" t="str">
        <f>'Ordre de passage'!H21</f>
        <v>Thomas Martin</v>
      </c>
      <c r="D124" s="426"/>
      <c r="E124" s="313">
        <f>'13-14-15 ans'!E142</f>
        <v>12</v>
      </c>
      <c r="F124" s="302"/>
      <c r="G124" s="426" t="str">
        <f>'Ordre de passage'!G21</f>
        <v xml:space="preserve">Eugénie Tétreault </v>
      </c>
      <c r="H124" s="422"/>
      <c r="I124" s="426" t="str">
        <f>'Ordre de passage'!H21</f>
        <v>Thomas Martin</v>
      </c>
      <c r="J124" s="423"/>
      <c r="K124" s="313">
        <f>'13-14-15 ans'!E187</f>
        <v>11</v>
      </c>
      <c r="L124" s="302"/>
      <c r="M124" s="426" t="str">
        <f>'Ordre de passage'!G21</f>
        <v xml:space="preserve">Eugénie Tétreault </v>
      </c>
      <c r="N124" s="422"/>
      <c r="O124" s="426" t="str">
        <f>'Ordre de passage'!H21</f>
        <v>Thomas Martin</v>
      </c>
      <c r="P124" s="423"/>
      <c r="Q124" s="313">
        <f>'13-14-15 ans'!E210</f>
        <v>18</v>
      </c>
    </row>
    <row r="125" spans="1:17" ht="15.75" customHeight="1" x14ac:dyDescent="0.2">
      <c r="A125" s="426" t="str">
        <f>'Ordre de passage'!G22</f>
        <v>Gabriel Jaillet</v>
      </c>
      <c r="B125" s="422"/>
      <c r="C125" s="426" t="str">
        <f>'Ordre de passage'!H22</f>
        <v xml:space="preserve">Maxime Laurence </v>
      </c>
      <c r="D125" s="426"/>
      <c r="E125" s="313">
        <f>'13-14-15 ans'!E143</f>
        <v>13</v>
      </c>
      <c r="F125" s="302"/>
      <c r="G125" s="426" t="str">
        <f>'Ordre de passage'!G22</f>
        <v>Gabriel Jaillet</v>
      </c>
      <c r="H125" s="422"/>
      <c r="I125" s="426" t="str">
        <f>'Ordre de passage'!H22</f>
        <v xml:space="preserve">Maxime Laurence </v>
      </c>
      <c r="J125" s="423"/>
      <c r="K125" s="313">
        <f>'13-14-15 ans'!E184</f>
        <v>5</v>
      </c>
      <c r="L125" s="302"/>
      <c r="M125" s="426" t="str">
        <f>'Ordre de passage'!G22</f>
        <v>Gabriel Jaillet</v>
      </c>
      <c r="N125" s="422"/>
      <c r="O125" s="426" t="str">
        <f>'Ordre de passage'!H22</f>
        <v xml:space="preserve">Maxime Laurence </v>
      </c>
      <c r="P125" s="423"/>
      <c r="Q125" s="313">
        <f>'13-14-15 ans'!E223</f>
        <v>21</v>
      </c>
    </row>
    <row r="126" spans="1:17" ht="15.75" customHeight="1" x14ac:dyDescent="0.2">
      <c r="A126" s="426" t="str">
        <f>'Ordre de passage'!G23</f>
        <v xml:space="preserve">Jonathan St-Roch </v>
      </c>
      <c r="B126" s="422"/>
      <c r="C126" s="426" t="str">
        <f>'Ordre de passage'!H23</f>
        <v xml:space="preserve">Malik Romdhani </v>
      </c>
      <c r="D126" s="426"/>
      <c r="E126" s="313">
        <f>'13-14-15 ans'!E149</f>
        <v>3</v>
      </c>
      <c r="F126" s="302"/>
      <c r="G126" s="426" t="str">
        <f>'Ordre de passage'!G23</f>
        <v xml:space="preserve">Jonathan St-Roch </v>
      </c>
      <c r="H126" s="422"/>
      <c r="I126" s="426" t="str">
        <f>'Ordre de passage'!H23</f>
        <v xml:space="preserve">Malik Romdhani </v>
      </c>
      <c r="J126" s="423"/>
      <c r="K126" s="313">
        <f>'13-14-15 ans'!E176</f>
        <v>18</v>
      </c>
      <c r="L126" s="302"/>
      <c r="M126" s="426" t="str">
        <f>'Ordre de passage'!G23</f>
        <v xml:space="preserve">Jonathan St-Roch </v>
      </c>
      <c r="N126" s="422"/>
      <c r="O126" s="426" t="str">
        <f>'Ordre de passage'!H23</f>
        <v xml:space="preserve">Malik Romdhani </v>
      </c>
      <c r="P126" s="423"/>
      <c r="Q126" s="313">
        <f>'13-14-15 ans'!E222</f>
        <v>7</v>
      </c>
    </row>
    <row r="127" spans="1:17" ht="15.75" customHeight="1" x14ac:dyDescent="0.2">
      <c r="A127" s="426" t="str">
        <f>'Ordre de passage'!G24</f>
        <v>Audray Descoteaux</v>
      </c>
      <c r="B127" s="422"/>
      <c r="C127" s="426" t="str">
        <f>'Ordre de passage'!H24</f>
        <v>Andrée Dolan</v>
      </c>
      <c r="D127" s="426"/>
      <c r="E127" s="313">
        <f>'13-14-15 ans'!E138</f>
        <v>14</v>
      </c>
      <c r="F127" s="302"/>
      <c r="G127" s="426" t="str">
        <f>'Ordre de passage'!G24</f>
        <v>Audray Descoteaux</v>
      </c>
      <c r="H127" s="422"/>
      <c r="I127" s="426" t="str">
        <f>'Ordre de passage'!H24</f>
        <v>Andrée Dolan</v>
      </c>
      <c r="J127" s="423"/>
      <c r="K127" s="313">
        <f>'13-14-15 ans'!E175</f>
        <v>7</v>
      </c>
      <c r="L127" s="302"/>
      <c r="M127" s="426" t="str">
        <f>'Ordre de passage'!G24</f>
        <v>Audray Descoteaux</v>
      </c>
      <c r="N127" s="422"/>
      <c r="O127" s="426" t="str">
        <f>'Ordre de passage'!H24</f>
        <v>Andrée Dolan</v>
      </c>
      <c r="P127" s="423"/>
      <c r="Q127" s="313">
        <f>'13-14-15 ans'!E211</f>
        <v>4</v>
      </c>
    </row>
    <row r="128" spans="1:17" ht="15.75" customHeight="1" x14ac:dyDescent="0.2">
      <c r="A128" s="426" t="str">
        <f>'Ordre de passage'!G25</f>
        <v>Édouard Laplante</v>
      </c>
      <c r="B128" s="422"/>
      <c r="C128" s="426" t="str">
        <f>'Ordre de passage'!H25</f>
        <v>Élie Janssen</v>
      </c>
      <c r="D128" s="426"/>
      <c r="E128" s="313">
        <f>'13-14-15 ans'!E159</f>
        <v>16</v>
      </c>
      <c r="F128" s="302"/>
      <c r="G128" s="426" t="str">
        <f>'Ordre de passage'!G25</f>
        <v>Édouard Laplante</v>
      </c>
      <c r="H128" s="422"/>
      <c r="I128" s="426" t="str">
        <f>'Ordre de passage'!H25</f>
        <v>Élie Janssen</v>
      </c>
      <c r="J128" s="423"/>
      <c r="K128" s="313">
        <f>'13-14-15 ans'!E194</f>
        <v>13</v>
      </c>
      <c r="L128" s="302"/>
      <c r="M128" s="426" t="str">
        <f>'Ordre de passage'!G25</f>
        <v>Édouard Laplante</v>
      </c>
      <c r="N128" s="422"/>
      <c r="O128" s="426" t="str">
        <f>'Ordre de passage'!H25</f>
        <v>Élie Janssen</v>
      </c>
      <c r="P128" s="423"/>
      <c r="Q128" s="313">
        <f>'13-14-15 ans'!E229</f>
        <v>10</v>
      </c>
    </row>
    <row r="129" spans="1:17" ht="15.75" customHeight="1" x14ac:dyDescent="0.2">
      <c r="A129" s="426" t="str">
        <f>'Ordre de passage'!G26</f>
        <v xml:space="preserve">Sybel Roy </v>
      </c>
      <c r="B129" s="422"/>
      <c r="C129" s="426" t="str">
        <f>'Ordre de passage'!H26</f>
        <v>Paula Loaiza</v>
      </c>
      <c r="D129" s="426"/>
      <c r="E129" s="313">
        <f>'13-14-15 ans'!E160</f>
        <v>4</v>
      </c>
      <c r="F129" s="302"/>
      <c r="G129" s="426" t="str">
        <f>'Ordre de passage'!G26</f>
        <v xml:space="preserve">Sybel Roy </v>
      </c>
      <c r="H129" s="422"/>
      <c r="I129" s="426" t="str">
        <f>'Ordre de passage'!H26</f>
        <v>Paula Loaiza</v>
      </c>
      <c r="J129" s="423"/>
      <c r="K129" s="313">
        <f>'13-14-15 ans'!E195</f>
        <v>4</v>
      </c>
      <c r="L129" s="302"/>
      <c r="M129" s="426" t="str">
        <f>'Ordre de passage'!G26</f>
        <v xml:space="preserve">Sybel Roy </v>
      </c>
      <c r="N129" s="422"/>
      <c r="O129" s="426" t="str">
        <f>'Ordre de passage'!H26</f>
        <v>Paula Loaiza</v>
      </c>
      <c r="P129" s="423"/>
      <c r="Q129" s="313">
        <f>'13-14-15 ans'!E230</f>
        <v>11</v>
      </c>
    </row>
    <row r="130" spans="1:17" ht="15.75" customHeight="1" x14ac:dyDescent="0.2">
      <c r="A130" s="426">
        <f>'Ordre de passage'!G27</f>
        <v>0</v>
      </c>
      <c r="B130" s="422"/>
      <c r="C130" s="426">
        <f>'Ordre de passage'!H27</f>
        <v>0</v>
      </c>
      <c r="D130" s="426"/>
      <c r="E130" s="313" t="str">
        <f>'13-14-15 ans'!E161</f>
        <v/>
      </c>
      <c r="F130" s="302"/>
      <c r="G130" s="426">
        <f>'Ordre de passage'!G27</f>
        <v>0</v>
      </c>
      <c r="H130" s="422"/>
      <c r="I130" s="426">
        <f>'Ordre de passage'!H27</f>
        <v>0</v>
      </c>
      <c r="J130" s="423"/>
      <c r="K130" s="313" t="str">
        <f>'13-14-15 ans'!E196</f>
        <v/>
      </c>
      <c r="L130" s="302"/>
      <c r="M130" s="426">
        <f>'Ordre de passage'!G27</f>
        <v>0</v>
      </c>
      <c r="N130" s="422"/>
      <c r="O130" s="426">
        <f>'Ordre de passage'!H27</f>
        <v>0</v>
      </c>
      <c r="P130" s="423"/>
      <c r="Q130" s="313" t="str">
        <f>'13-14-15 ans'!E231</f>
        <v/>
      </c>
    </row>
    <row r="131" spans="1:17" ht="15.75" customHeight="1" x14ac:dyDescent="0.2">
      <c r="A131" s="426">
        <f>'Ordre de passage'!G28</f>
        <v>0</v>
      </c>
      <c r="B131" s="422"/>
      <c r="C131" s="426">
        <f>'Ordre de passage'!H28</f>
        <v>0</v>
      </c>
      <c r="D131" s="426"/>
      <c r="E131" s="313" t="str">
        <f>'13-14-15 ans'!E162</f>
        <v/>
      </c>
      <c r="F131" s="302"/>
      <c r="G131" s="426">
        <f>'Ordre de passage'!G28</f>
        <v>0</v>
      </c>
      <c r="H131" s="422"/>
      <c r="I131" s="426">
        <f>'Ordre de passage'!H28</f>
        <v>0</v>
      </c>
      <c r="J131" s="423"/>
      <c r="K131" s="313" t="str">
        <f>'13-14-15 ans'!E197</f>
        <v/>
      </c>
      <c r="L131" s="302"/>
      <c r="M131" s="426">
        <f>'Ordre de passage'!G28</f>
        <v>0</v>
      </c>
      <c r="N131" s="422"/>
      <c r="O131" s="426">
        <f>'Ordre de passage'!H28</f>
        <v>0</v>
      </c>
      <c r="P131" s="423"/>
      <c r="Q131" s="313" t="str">
        <f>'13-14-15 ans'!E232</f>
        <v/>
      </c>
    </row>
    <row r="132" spans="1:17" ht="15.75" customHeight="1" x14ac:dyDescent="0.2">
      <c r="A132" s="426">
        <f>'Ordre de passage'!G29</f>
        <v>0</v>
      </c>
      <c r="B132" s="422"/>
      <c r="C132" s="426">
        <f>'Ordre de passage'!H29</f>
        <v>0</v>
      </c>
      <c r="D132" s="426"/>
      <c r="E132" s="313" t="str">
        <f>'13-14-15 ans'!E163</f>
        <v/>
      </c>
      <c r="F132" s="302"/>
      <c r="G132" s="426">
        <f>'Ordre de passage'!G29</f>
        <v>0</v>
      </c>
      <c r="H132" s="422"/>
      <c r="I132" s="426">
        <f>'Ordre de passage'!H29</f>
        <v>0</v>
      </c>
      <c r="J132" s="423"/>
      <c r="K132" s="313" t="str">
        <f>'13-14-15 ans'!E198</f>
        <v/>
      </c>
      <c r="L132" s="302"/>
      <c r="M132" s="426">
        <f>'Ordre de passage'!G29</f>
        <v>0</v>
      </c>
      <c r="N132" s="422"/>
      <c r="O132" s="426">
        <f>'Ordre de passage'!H29</f>
        <v>0</v>
      </c>
      <c r="P132" s="423"/>
      <c r="Q132" s="313" t="str">
        <f>'13-14-15 ans'!E233</f>
        <v/>
      </c>
    </row>
    <row r="133" spans="1:17" ht="15.75" customHeight="1" x14ac:dyDescent="0.2">
      <c r="A133" s="426">
        <f>'Ordre de passage'!G30</f>
        <v>0</v>
      </c>
      <c r="B133" s="422"/>
      <c r="C133" s="426">
        <f>'Ordre de passage'!H30</f>
        <v>0</v>
      </c>
      <c r="D133" s="426"/>
      <c r="E133" s="313" t="str">
        <f>'13-14-15 ans'!E164</f>
        <v/>
      </c>
      <c r="F133" s="302"/>
      <c r="G133" s="426">
        <f>'Ordre de passage'!G30</f>
        <v>0</v>
      </c>
      <c r="H133" s="422"/>
      <c r="I133" s="426">
        <f>'Ordre de passage'!H30</f>
        <v>0</v>
      </c>
      <c r="J133" s="423"/>
      <c r="K133" s="313" t="str">
        <f>'13-14-15 ans'!E199</f>
        <v/>
      </c>
      <c r="L133" s="302"/>
      <c r="M133" s="426">
        <f>'Ordre de passage'!G30</f>
        <v>0</v>
      </c>
      <c r="N133" s="422"/>
      <c r="O133" s="426">
        <f>'Ordre de passage'!H30</f>
        <v>0</v>
      </c>
      <c r="P133" s="423"/>
      <c r="Q133" s="313" t="str">
        <f>'13-14-15 ans'!E234</f>
        <v/>
      </c>
    </row>
    <row r="134" spans="1:17" ht="15.75" customHeight="1" x14ac:dyDescent="0.2">
      <c r="A134" s="426">
        <f>'Ordre de passage'!G31</f>
        <v>0</v>
      </c>
      <c r="B134" s="422"/>
      <c r="C134" s="426">
        <f>'Ordre de passage'!H31</f>
        <v>0</v>
      </c>
      <c r="D134" s="426"/>
      <c r="E134" s="313" t="str">
        <f>'13-14-15 ans'!E165</f>
        <v/>
      </c>
      <c r="F134" s="302"/>
      <c r="G134" s="426">
        <f>'Ordre de passage'!G31</f>
        <v>0</v>
      </c>
      <c r="H134" s="422"/>
      <c r="I134" s="426">
        <f>'Ordre de passage'!H31</f>
        <v>0</v>
      </c>
      <c r="J134" s="423"/>
      <c r="K134" s="313" t="str">
        <f>'13-14-15 ans'!E200</f>
        <v/>
      </c>
      <c r="L134" s="302"/>
      <c r="M134" s="426">
        <f>'Ordre de passage'!G31</f>
        <v>0</v>
      </c>
      <c r="N134" s="422"/>
      <c r="O134" s="426">
        <f>'Ordre de passage'!H31</f>
        <v>0</v>
      </c>
      <c r="P134" s="423"/>
      <c r="Q134" s="313" t="str">
        <f>'13-14-15 ans'!E235</f>
        <v/>
      </c>
    </row>
    <row r="135" spans="1:17" ht="15.75" customHeight="1" x14ac:dyDescent="0.2">
      <c r="A135" s="426">
        <f>'Ordre de passage'!G32</f>
        <v>0</v>
      </c>
      <c r="B135" s="422"/>
      <c r="C135" s="426">
        <f>'Ordre de passage'!H32</f>
        <v>0</v>
      </c>
      <c r="D135" s="426"/>
      <c r="E135" s="313" t="str">
        <f>'13-14-15 ans'!E166</f>
        <v/>
      </c>
      <c r="F135" s="302"/>
      <c r="G135" s="426">
        <f>'Ordre de passage'!G32</f>
        <v>0</v>
      </c>
      <c r="H135" s="422"/>
      <c r="I135" s="426">
        <f>'Ordre de passage'!H32</f>
        <v>0</v>
      </c>
      <c r="J135" s="423"/>
      <c r="K135" s="313" t="str">
        <f>'13-14-15 ans'!E201</f>
        <v/>
      </c>
      <c r="L135" s="302"/>
      <c r="M135" s="426">
        <f>'Ordre de passage'!G32</f>
        <v>0</v>
      </c>
      <c r="N135" s="422"/>
      <c r="O135" s="426">
        <f>'Ordre de passage'!H32</f>
        <v>0</v>
      </c>
      <c r="P135" s="423"/>
      <c r="Q135" s="313" t="str">
        <f>'13-14-15 ans'!E236</f>
        <v/>
      </c>
    </row>
    <row r="136" spans="1:17" ht="15.75" customHeight="1" thickBot="1" x14ac:dyDescent="0.25">
      <c r="A136" s="426">
        <f>'Ordre de passage'!G33</f>
        <v>0</v>
      </c>
      <c r="B136" s="424"/>
      <c r="C136" s="426">
        <f>'Ordre de passage'!H33</f>
        <v>0</v>
      </c>
      <c r="D136" s="426"/>
      <c r="E136" s="314" t="str">
        <f>'13-14-15 ans'!E167</f>
        <v/>
      </c>
      <c r="F136" s="303"/>
      <c r="G136" s="426">
        <f>'Ordre de passage'!G33</f>
        <v>0</v>
      </c>
      <c r="H136" s="424"/>
      <c r="I136" s="426">
        <f>'Ordre de passage'!H33</f>
        <v>0</v>
      </c>
      <c r="J136" s="425"/>
      <c r="K136" s="314" t="str">
        <f>'13-14-15 ans'!E202</f>
        <v/>
      </c>
      <c r="L136" s="303"/>
      <c r="M136" s="426">
        <f>'Ordre de passage'!G33</f>
        <v>0</v>
      </c>
      <c r="N136" s="424"/>
      <c r="O136" s="426">
        <f>'Ordre de passage'!H33</f>
        <v>0</v>
      </c>
      <c r="P136" s="425"/>
      <c r="Q136" s="314" t="str">
        <f>'13-14-15 ans'!E237</f>
        <v/>
      </c>
    </row>
  </sheetData>
  <mergeCells count="34">
    <mergeCell ref="M106:N106"/>
    <mergeCell ref="O106:P106"/>
    <mergeCell ref="G71:K71"/>
    <mergeCell ref="G72:H72"/>
    <mergeCell ref="I72:J72"/>
    <mergeCell ref="M71:Q71"/>
    <mergeCell ref="A104:Q104"/>
    <mergeCell ref="G106:H106"/>
    <mergeCell ref="I106:J106"/>
    <mergeCell ref="A106:B106"/>
    <mergeCell ref="C106:D106"/>
    <mergeCell ref="A105:E105"/>
    <mergeCell ref="A72:B72"/>
    <mergeCell ref="C72:D72"/>
    <mergeCell ref="A71:E71"/>
    <mergeCell ref="G105:K105"/>
    <mergeCell ref="M72:N72"/>
    <mergeCell ref="O72:P72"/>
    <mergeCell ref="A70:Q70"/>
    <mergeCell ref="P37:Q37"/>
    <mergeCell ref="M105:Q105"/>
    <mergeCell ref="A2:Q2"/>
    <mergeCell ref="D3:E3"/>
    <mergeCell ref="G3:H3"/>
    <mergeCell ref="A37:B37"/>
    <mergeCell ref="D37:E37"/>
    <mergeCell ref="M37:N37"/>
    <mergeCell ref="A36:Q36"/>
    <mergeCell ref="J3:K3"/>
    <mergeCell ref="M3:N3"/>
    <mergeCell ref="P3:Q3"/>
    <mergeCell ref="A3:B3"/>
    <mergeCell ref="G37:H37"/>
    <mergeCell ref="J37:K3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workbookViewId="0">
      <selection activeCell="B22" sqref="B22:G22"/>
    </sheetView>
  </sheetViews>
  <sheetFormatPr baseColWidth="10" defaultRowHeight="12.75" x14ac:dyDescent="0.2"/>
  <cols>
    <col min="2" max="2" width="6.28515625" bestFit="1" customWidth="1"/>
    <col min="3" max="3" width="6.85546875" bestFit="1" customWidth="1"/>
    <col min="4" max="4" width="4.7109375" bestFit="1" customWidth="1"/>
    <col min="5" max="5" width="4.42578125" bestFit="1" customWidth="1"/>
    <col min="6" max="6" width="8.140625" bestFit="1" customWidth="1"/>
    <col min="7" max="7" width="4.85546875" bestFit="1" customWidth="1"/>
    <col min="8" max="8" width="6.28515625" bestFit="1" customWidth="1"/>
    <col min="9" max="9" width="6.85546875" bestFit="1" customWidth="1"/>
    <col min="10" max="10" width="4.7109375" bestFit="1" customWidth="1"/>
    <col min="11" max="11" width="4.42578125" bestFit="1" customWidth="1"/>
    <col min="12" max="12" width="8.140625" bestFit="1" customWidth="1"/>
    <col min="13" max="13" width="4.85546875" bestFit="1" customWidth="1"/>
    <col min="14" max="14" width="6.28515625" bestFit="1" customWidth="1"/>
    <col min="15" max="15" width="6.85546875" bestFit="1" customWidth="1"/>
    <col min="16" max="16" width="4.7109375" bestFit="1" customWidth="1"/>
    <col min="17" max="17" width="4.42578125" bestFit="1" customWidth="1"/>
    <col min="18" max="18" width="8.140625" bestFit="1" customWidth="1"/>
    <col min="19" max="19" width="4.85546875" bestFit="1" customWidth="1"/>
  </cols>
  <sheetData>
    <row r="1" spans="1:19" ht="15.75" thickBot="1" x14ac:dyDescent="0.3">
      <c r="A1" s="614" t="s">
        <v>18</v>
      </c>
      <c r="B1" s="616" t="s">
        <v>71</v>
      </c>
      <c r="C1" s="616"/>
      <c r="D1" s="616"/>
      <c r="E1" s="616"/>
      <c r="F1" s="616"/>
      <c r="G1" s="616"/>
      <c r="H1" s="616" t="s">
        <v>51</v>
      </c>
      <c r="I1" s="616"/>
      <c r="J1" s="616"/>
      <c r="K1" s="616"/>
      <c r="L1" s="616"/>
      <c r="M1" s="616"/>
      <c r="N1" s="616" t="s">
        <v>78</v>
      </c>
      <c r="O1" s="616"/>
      <c r="P1" s="616"/>
      <c r="Q1" s="616"/>
      <c r="R1" s="616"/>
      <c r="S1" s="616"/>
    </row>
    <row r="2" spans="1:19" ht="15.75" thickBot="1" x14ac:dyDescent="0.3">
      <c r="A2" s="615"/>
      <c r="B2" s="322" t="s">
        <v>72</v>
      </c>
      <c r="C2" s="322" t="s">
        <v>73</v>
      </c>
      <c r="D2" s="322" t="s">
        <v>74</v>
      </c>
      <c r="E2" s="322" t="s">
        <v>75</v>
      </c>
      <c r="F2" s="322" t="s">
        <v>77</v>
      </c>
      <c r="G2" s="322" t="s">
        <v>76</v>
      </c>
      <c r="H2" s="322" t="s">
        <v>72</v>
      </c>
      <c r="I2" s="322" t="s">
        <v>73</v>
      </c>
      <c r="J2" s="322" t="s">
        <v>74</v>
      </c>
      <c r="K2" s="322" t="s">
        <v>75</v>
      </c>
      <c r="L2" s="322" t="s">
        <v>77</v>
      </c>
      <c r="M2" s="322" t="s">
        <v>76</v>
      </c>
      <c r="N2" s="322" t="s">
        <v>72</v>
      </c>
      <c r="O2" s="322" t="s">
        <v>73</v>
      </c>
      <c r="P2" s="322" t="s">
        <v>74</v>
      </c>
      <c r="Q2" s="322" t="s">
        <v>75</v>
      </c>
      <c r="R2" s="322" t="s">
        <v>77</v>
      </c>
      <c r="S2" s="322" t="s">
        <v>76</v>
      </c>
    </row>
    <row r="3" spans="1:19" x14ac:dyDescent="0.2">
      <c r="A3" s="323" t="s">
        <v>58</v>
      </c>
      <c r="B3" s="324">
        <f>SUMIF('10 ans et -'!$A$5:$A$34,$A3,'10 ans et -'!$J$5:$J$34)</f>
        <v>0</v>
      </c>
      <c r="C3" s="325">
        <f>SUMIF('10 ans et -'!$A$39:$A$68,$A3,'10 ans et -'!$J$39:$J$68)</f>
        <v>0</v>
      </c>
      <c r="D3" s="325">
        <f>SUMIF('10 ans et -'!$A$73:$A$102,$A3,'10 ans et -'!$J$73:$J$102)</f>
        <v>0</v>
      </c>
      <c r="E3" s="325">
        <f>SUMIF('10 ans et -'!$A$108:$A$137,$A3,'10 ans et -'!$E$108:$E$137)</f>
        <v>0</v>
      </c>
      <c r="F3" s="325">
        <f>SUMIF('10 ans et -'!$A$143:$A$172,$A3,'10 ans et -'!$E$143:$E$172)</f>
        <v>0</v>
      </c>
      <c r="G3" s="312">
        <f>SUMIF('10 ans et -'!$A$178:$A$207,$A3,'10 ans et -'!$E$178:$E$207)</f>
        <v>0</v>
      </c>
      <c r="H3" s="324">
        <f>SUMIF('11-12 ans'!$A$5:$A$34,$A3,'11-12 ans'!$J$5:$J$34)</f>
        <v>0</v>
      </c>
      <c r="I3" s="325">
        <f>SUMIF('11-12 ans'!$A$39:$A$68,$A3,'11-12 ans'!$J$39:$J$68)</f>
        <v>20</v>
      </c>
      <c r="J3" s="325">
        <f>SUMIF('11-12 ans'!$A$73:$A$102,$A3,'11-12 ans'!$J$73:$J$102)</f>
        <v>13</v>
      </c>
      <c r="K3" s="325">
        <f>SUMIF('11-12 ans'!$A$108:$A$137,$A3,'11-12 ans'!$E$108:$E$137)</f>
        <v>11</v>
      </c>
      <c r="L3" s="325">
        <f>SUMIF('11-12 ans'!$A$143:$A$172,$A3,'11-12 ans'!$E$143:$E$172)</f>
        <v>8</v>
      </c>
      <c r="M3" s="312">
        <f>SUMIF('11-12 ans'!$A$178:$A$207,$A3,'11-12 ans'!$E$178:$E$207)</f>
        <v>14</v>
      </c>
      <c r="N3" s="324">
        <f>SUMIF('13-14-15 ans'!$A$5:$A$34,$A3,'13-14-15 ans'!$K$5:$K$34)</f>
        <v>10</v>
      </c>
      <c r="O3" s="325">
        <f>SUMIF('13-14-15 ans'!$A$39:$A$98,$A3,'13-14-15 ans'!$K$39:$K$98)</f>
        <v>11</v>
      </c>
      <c r="P3" s="325">
        <f>SUMIF('13-14-15 ans'!$A$102:$A$132,$A3,'13-14-15 ans'!$K$102:$K$132)</f>
        <v>10</v>
      </c>
      <c r="Q3" s="325">
        <f>SUMIF('13-14-15 ans'!$A$138:$A$167,$A3,'13-14-15 ans'!$F$138:$F$167)</f>
        <v>20</v>
      </c>
      <c r="R3" s="325">
        <f>SUMIF('13-14-15 ans'!$A$173:$A$202,$A3,'13-14-15 ans'!$F$173:$F$202)</f>
        <v>18</v>
      </c>
      <c r="S3" s="312">
        <f>SUMIF('13-14-15 ans'!$A$208:$A$237,$A3,'13-14-15 ans'!$F$208:$F$237)</f>
        <v>11</v>
      </c>
    </row>
    <row r="4" spans="1:19" x14ac:dyDescent="0.2">
      <c r="A4" s="326" t="s">
        <v>59</v>
      </c>
      <c r="B4" s="327">
        <f>SUMIF('10 ans et -'!$A$5:$A$34,$A4,'10 ans et -'!$J$5:$J$34)</f>
        <v>20</v>
      </c>
      <c r="C4" s="328">
        <f>SUMIF('10 ans et -'!$A$39:$A$68,$A4,'10 ans et -'!$J$39:$J$68)</f>
        <v>16</v>
      </c>
      <c r="D4" s="328">
        <f>SUMIF('10 ans et -'!$A$73:$A$102,$A4,'10 ans et -'!$J$73:$J$102)</f>
        <v>18</v>
      </c>
      <c r="E4" s="328">
        <f>SUMIF('10 ans et -'!$A$108:$A$137,$A4,'10 ans et -'!$E$108:$E$137)</f>
        <v>20</v>
      </c>
      <c r="F4" s="328">
        <f>SUMIF('10 ans et -'!$A$143:$A$172,$A4,'10 ans et -'!$E$143:$E$172)</f>
        <v>20</v>
      </c>
      <c r="G4" s="313">
        <f>SUMIF('10 ans et -'!$A$178:$A$207,$A4,'10 ans et -'!$E$178:$E$207)</f>
        <v>12</v>
      </c>
      <c r="H4" s="327">
        <f>SUMIF('11-12 ans'!$A$5:$A$34,$A4,'11-12 ans'!$J$5:$J$34)</f>
        <v>32</v>
      </c>
      <c r="I4" s="328">
        <f>SUMIF('11-12 ans'!$A$39:$A$68,$A4,'11-12 ans'!$J$39:$J$68)</f>
        <v>24</v>
      </c>
      <c r="J4" s="328">
        <f>SUMIF('11-12 ans'!$A$73:$A$102,$A4,'11-12 ans'!$J$73:$J$102)</f>
        <v>21</v>
      </c>
      <c r="K4" s="328">
        <f>SUMIF('11-12 ans'!$A$108:$A$137,$A4,'11-12 ans'!$E$108:$E$137)</f>
        <v>18</v>
      </c>
      <c r="L4" s="328">
        <f>SUMIF('11-12 ans'!$A$143:$A$172,$A4,'11-12 ans'!$E$143:$E$172)</f>
        <v>24</v>
      </c>
      <c r="M4" s="313">
        <f>SUMIF('11-12 ans'!$A$178:$A$207,$A4,'11-12 ans'!$E$178:$E$207)</f>
        <v>18</v>
      </c>
      <c r="N4" s="327">
        <f>SUMIF('13-14-15 ans'!$A$5:$A$34,$A4,'13-14-15 ans'!$K$5:$K$34)</f>
        <v>0</v>
      </c>
      <c r="O4" s="328">
        <f>SUMIF('13-14-15 ans'!$A$39:$A$98,$A4,'13-14-15 ans'!$K$39:$K$98)</f>
        <v>10</v>
      </c>
      <c r="P4" s="328">
        <f>SUMIF('13-14-15 ans'!$A$102:$A$132,$A4,'13-14-15 ans'!$K$102:$K$132)</f>
        <v>11</v>
      </c>
      <c r="Q4" s="328">
        <f>SUMIF('13-14-15 ans'!$A$138:$A$167,$A4,'13-14-15 ans'!$F$138:$F$167)</f>
        <v>14</v>
      </c>
      <c r="R4" s="328">
        <f>SUMIF('13-14-15 ans'!$A$173:$A$202,$A4,'13-14-15 ans'!$F$173:$F$202)</f>
        <v>14</v>
      </c>
      <c r="S4" s="313">
        <f>SUMIF('13-14-15 ans'!$A$208:$A$237,$A4,'13-14-15 ans'!$F$208:$F$237)</f>
        <v>6</v>
      </c>
    </row>
    <row r="5" spans="1:19" x14ac:dyDescent="0.2">
      <c r="A5" s="326" t="s">
        <v>60</v>
      </c>
      <c r="B5" s="327">
        <f>SUMIF('10 ans et -'!$A$5:$A$34,$A5,'10 ans et -'!$J$5:$J$34)</f>
        <v>0</v>
      </c>
      <c r="C5" s="328">
        <f>SUMIF('10 ans et -'!$A$39:$A$68,$A5,'10 ans et -'!$J$39:$J$68)</f>
        <v>0</v>
      </c>
      <c r="D5" s="328">
        <f>SUMIF('10 ans et -'!$A$73:$A$102,$A5,'10 ans et -'!$J$73:$J$102)</f>
        <v>0</v>
      </c>
      <c r="E5" s="328">
        <f>SUMIF('10 ans et -'!$A$108:$A$137,$A5,'10 ans et -'!$E$108:$E$137)</f>
        <v>0</v>
      </c>
      <c r="F5" s="328">
        <f>SUMIF('10 ans et -'!$A$143:$A$172,$A5,'10 ans et -'!$E$143:$E$172)</f>
        <v>0</v>
      </c>
      <c r="G5" s="313">
        <f>SUMIF('10 ans et -'!$A$178:$A$207,$A5,'10 ans et -'!$E$178:$E$207)</f>
        <v>0</v>
      </c>
      <c r="H5" s="327">
        <f>SUMIF('11-12 ans'!$A$5:$A$34,$A5,'11-12 ans'!$J$5:$J$34)</f>
        <v>0</v>
      </c>
      <c r="I5" s="328">
        <f>SUMIF('11-12 ans'!$A$39:$A$68,$A5,'11-12 ans'!$J$39:$J$68)</f>
        <v>0</v>
      </c>
      <c r="J5" s="328">
        <f>SUMIF('11-12 ans'!$A$73:$A$102,$A5,'11-12 ans'!$J$73:$J$102)</f>
        <v>0</v>
      </c>
      <c r="K5" s="328">
        <f>SUMIF('11-12 ans'!$A$108:$A$137,$A5,'11-12 ans'!$E$108:$E$137)</f>
        <v>0</v>
      </c>
      <c r="L5" s="328">
        <f>SUMIF('11-12 ans'!$A$143:$A$172,$A5,'11-12 ans'!$E$143:$E$172)</f>
        <v>0</v>
      </c>
      <c r="M5" s="313">
        <f>SUMIF('11-12 ans'!$A$178:$A$207,$A5,'11-12 ans'!$E$178:$E$207)</f>
        <v>0</v>
      </c>
      <c r="N5" s="327">
        <f>SUMIF('13-14-15 ans'!$A$5:$A$34,$A5,'13-14-15 ans'!$K$5:$K$34)</f>
        <v>8</v>
      </c>
      <c r="O5" s="328">
        <f>SUMIF('13-14-15 ans'!$A$39:$A$98,$A5,'13-14-15 ans'!$K$39:$K$98)</f>
        <v>6</v>
      </c>
      <c r="P5" s="328">
        <f>SUMIF('13-14-15 ans'!$A$102:$A$132,$A5,'13-14-15 ans'!$K$102:$K$132)</f>
        <v>5</v>
      </c>
      <c r="Q5" s="328">
        <f>SUMIF('13-14-15 ans'!$A$138:$A$167,$A5,'13-14-15 ans'!$F$138:$F$167)</f>
        <v>1</v>
      </c>
      <c r="R5" s="328">
        <f>SUMIF('13-14-15 ans'!$A$173:$A$202,$A5,'13-14-15 ans'!$F$173:$F$202)</f>
        <v>4</v>
      </c>
      <c r="S5" s="313">
        <f>SUMIF('13-14-15 ans'!$A$208:$A$237,$A5,'13-14-15 ans'!$F$208:$F$237)</f>
        <v>7</v>
      </c>
    </row>
    <row r="6" spans="1:19" x14ac:dyDescent="0.2">
      <c r="A6" s="326" t="s">
        <v>61</v>
      </c>
      <c r="B6" s="327">
        <f>SUMIF('10 ans et -'!$A$5:$A$34,$A6,'10 ans et -'!$J$5:$J$34)</f>
        <v>0</v>
      </c>
      <c r="C6" s="328">
        <f>SUMIF('10 ans et -'!$A$39:$A$68,$A6,'10 ans et -'!$J$39:$J$68)</f>
        <v>0</v>
      </c>
      <c r="D6" s="328">
        <f>SUMIF('10 ans et -'!$A$73:$A$102,$A6,'10 ans et -'!$J$73:$J$102)</f>
        <v>0</v>
      </c>
      <c r="E6" s="328">
        <f>SUMIF('10 ans et -'!$A$108:$A$137,$A6,'10 ans et -'!$E$108:$E$137)</f>
        <v>0</v>
      </c>
      <c r="F6" s="328">
        <f>SUMIF('10 ans et -'!$A$143:$A$172,$A6,'10 ans et -'!$E$143:$E$172)</f>
        <v>0</v>
      </c>
      <c r="G6" s="313">
        <f>SUMIF('10 ans et -'!$A$178:$A$207,$A6,'10 ans et -'!$E$178:$E$207)</f>
        <v>0</v>
      </c>
      <c r="H6" s="327">
        <f>SUMIF('11-12 ans'!$A$5:$A$34,$A6,'11-12 ans'!$J$5:$J$34)</f>
        <v>0</v>
      </c>
      <c r="I6" s="328">
        <f>SUMIF('11-12 ans'!$A$39:$A$68,$A6,'11-12 ans'!$J$39:$J$68)</f>
        <v>0</v>
      </c>
      <c r="J6" s="328">
        <f>SUMIF('11-12 ans'!$A$73:$A$102,$A6,'11-12 ans'!$J$73:$J$102)</f>
        <v>0</v>
      </c>
      <c r="K6" s="328">
        <f>SUMIF('11-12 ans'!$A$108:$A$137,$A6,'11-12 ans'!$E$108:$E$137)</f>
        <v>0</v>
      </c>
      <c r="L6" s="328">
        <f>SUMIF('11-12 ans'!$A$143:$A$172,$A6,'11-12 ans'!$E$143:$E$172)</f>
        <v>0</v>
      </c>
      <c r="M6" s="313">
        <f>SUMIF('11-12 ans'!$A$178:$A$207,$A6,'11-12 ans'!$E$178:$E$207)</f>
        <v>0</v>
      </c>
      <c r="N6" s="327">
        <f>SUMIF('13-14-15 ans'!$A$5:$A$34,$A6,'13-14-15 ans'!$K$5:$K$34)</f>
        <v>0</v>
      </c>
      <c r="O6" s="328">
        <f>SUMIF('13-14-15 ans'!$A$39:$A$98,$A6,'13-14-15 ans'!$K$39:$K$98)</f>
        <v>0</v>
      </c>
      <c r="P6" s="328">
        <f>SUMIF('13-14-15 ans'!$A$102:$A$132,$A6,'13-14-15 ans'!$K$102:$K$132)</f>
        <v>0</v>
      </c>
      <c r="Q6" s="328">
        <f>SUMIF('13-14-15 ans'!$A$138:$A$167,$A6,'13-14-15 ans'!$F$138:$F$167)</f>
        <v>0</v>
      </c>
      <c r="R6" s="328">
        <f>SUMIF('13-14-15 ans'!$A$173:$A$202,$A6,'13-14-15 ans'!$F$173:$F$202)</f>
        <v>0</v>
      </c>
      <c r="S6" s="313">
        <f>SUMIF('13-14-15 ans'!$A$208:$A$237,$A6,'13-14-15 ans'!$F$208:$F$237)</f>
        <v>0</v>
      </c>
    </row>
    <row r="7" spans="1:19" x14ac:dyDescent="0.2">
      <c r="A7" s="326" t="s">
        <v>62</v>
      </c>
      <c r="B7" s="327">
        <f>SUMIF('10 ans et -'!$A$5:$A$34,$A7,'10 ans et -'!$J$5:$J$34)</f>
        <v>0</v>
      </c>
      <c r="C7" s="328">
        <f>SUMIF('10 ans et -'!$A$39:$A$68,$A7,'10 ans et -'!$J$39:$J$68)</f>
        <v>0</v>
      </c>
      <c r="D7" s="328">
        <f>SUMIF('10 ans et -'!$A$73:$A$102,$A7,'10 ans et -'!$J$73:$J$102)</f>
        <v>0</v>
      </c>
      <c r="E7" s="328">
        <f>SUMIF('10 ans et -'!$A$108:$A$137,$A7,'10 ans et -'!$E$108:$E$137)</f>
        <v>0</v>
      </c>
      <c r="F7" s="328">
        <f>SUMIF('10 ans et -'!$A$143:$A$172,$A7,'10 ans et -'!$E$143:$E$172)</f>
        <v>0</v>
      </c>
      <c r="G7" s="313">
        <f>SUMIF('10 ans et -'!$A$178:$A$207,$A7,'10 ans et -'!$E$178:$E$207)</f>
        <v>0</v>
      </c>
      <c r="H7" s="327">
        <f>SUMIF('11-12 ans'!$A$5:$A$34,$A7,'11-12 ans'!$J$5:$J$34)</f>
        <v>0</v>
      </c>
      <c r="I7" s="328">
        <f>SUMIF('11-12 ans'!$A$39:$A$68,$A7,'11-12 ans'!$J$39:$J$68)</f>
        <v>6</v>
      </c>
      <c r="J7" s="328">
        <f>SUMIF('11-12 ans'!$A$73:$A$102,$A7,'11-12 ans'!$J$73:$J$102)</f>
        <v>6</v>
      </c>
      <c r="K7" s="328">
        <f>SUMIF('11-12 ans'!$A$108:$A$137,$A7,'11-12 ans'!$E$108:$E$137)</f>
        <v>6</v>
      </c>
      <c r="L7" s="328">
        <f>SUMIF('11-12 ans'!$A$143:$A$172,$A7,'11-12 ans'!$E$143:$E$172)</f>
        <v>6</v>
      </c>
      <c r="M7" s="313">
        <f>SUMIF('11-12 ans'!$A$178:$A$207,$A7,'11-12 ans'!$E$178:$E$207)</f>
        <v>6</v>
      </c>
      <c r="N7" s="327">
        <f>SUMIF('13-14-15 ans'!$A$5:$A$34,$A7,'13-14-15 ans'!$K$5:$K$34)</f>
        <v>9</v>
      </c>
      <c r="O7" s="328">
        <f>SUMIF('13-14-15 ans'!$A$39:$A$98,$A7,'13-14-15 ans'!$K$39:$K$98)</f>
        <v>4</v>
      </c>
      <c r="P7" s="328">
        <f>SUMIF('13-14-15 ans'!$A$102:$A$132,$A7,'13-14-15 ans'!$K$102:$K$132)</f>
        <v>13</v>
      </c>
      <c r="Q7" s="328">
        <f>SUMIF('13-14-15 ans'!$A$138:$A$167,$A7,'13-14-15 ans'!$F$138:$F$167)</f>
        <v>28</v>
      </c>
      <c r="R7" s="328">
        <f>SUMIF('13-14-15 ans'!$A$173:$A$202,$A7,'13-14-15 ans'!$F$173:$F$202)</f>
        <v>28</v>
      </c>
      <c r="S7" s="313">
        <f>SUMIF('13-14-15 ans'!$A$208:$A$237,$A7,'13-14-15 ans'!$F$208:$F$237)</f>
        <v>25</v>
      </c>
    </row>
    <row r="8" spans="1:19" x14ac:dyDescent="0.2">
      <c r="A8" s="326" t="s">
        <v>63</v>
      </c>
      <c r="B8" s="327">
        <f>SUMIF('10 ans et -'!$A$5:$A$34,$A8,'10 ans et -'!$J$5:$J$34)</f>
        <v>0</v>
      </c>
      <c r="C8" s="328">
        <f>SUMIF('10 ans et -'!$A$39:$A$68,$A8,'10 ans et -'!$J$39:$J$68)</f>
        <v>0</v>
      </c>
      <c r="D8" s="328">
        <f>SUMIF('10 ans et -'!$A$73:$A$102,$A8,'10 ans et -'!$J$73:$J$102)</f>
        <v>0</v>
      </c>
      <c r="E8" s="328">
        <f>SUMIF('10 ans et -'!$A$108:$A$137,$A8,'10 ans et -'!$E$108:$E$137)</f>
        <v>0</v>
      </c>
      <c r="F8" s="328">
        <f>SUMIF('10 ans et -'!$A$143:$A$172,$A8,'10 ans et -'!$E$143:$E$172)</f>
        <v>0</v>
      </c>
      <c r="G8" s="313">
        <f>SUMIF('10 ans et -'!$A$178:$A$207,$A8,'10 ans et -'!$E$178:$E$207)</f>
        <v>0</v>
      </c>
      <c r="H8" s="327">
        <f>SUMIF('11-12 ans'!$A$5:$A$34,$A8,'11-12 ans'!$J$5:$J$34)</f>
        <v>0</v>
      </c>
      <c r="I8" s="328">
        <f>SUMIF('11-12 ans'!$A$39:$A$68,$A8,'11-12 ans'!$J$39:$J$68)</f>
        <v>0</v>
      </c>
      <c r="J8" s="328">
        <f>SUMIF('11-12 ans'!$A$73:$A$102,$A8,'11-12 ans'!$J$73:$J$102)</f>
        <v>0</v>
      </c>
      <c r="K8" s="328">
        <f>SUMIF('11-12 ans'!$A$108:$A$137,$A8,'11-12 ans'!$E$108:$E$137)</f>
        <v>0</v>
      </c>
      <c r="L8" s="328">
        <f>SUMIF('11-12 ans'!$A$143:$A$172,$A8,'11-12 ans'!$E$143:$E$172)</f>
        <v>0</v>
      </c>
      <c r="M8" s="313">
        <f>SUMIF('11-12 ans'!$A$178:$A$207,$A8,'11-12 ans'!$E$178:$E$207)</f>
        <v>0</v>
      </c>
      <c r="N8" s="327">
        <f>SUMIF('13-14-15 ans'!$A$5:$A$34,$A8,'13-14-15 ans'!$K$5:$K$34)</f>
        <v>0</v>
      </c>
      <c r="O8" s="328">
        <f>SUMIF('13-14-15 ans'!$A$39:$A$98,$A8,'13-14-15 ans'!$K$39:$K$98)</f>
        <v>0</v>
      </c>
      <c r="P8" s="328">
        <f>SUMIF('13-14-15 ans'!$A$102:$A$132,$A8,'13-14-15 ans'!$K$102:$K$132)</f>
        <v>0</v>
      </c>
      <c r="Q8" s="328">
        <f>SUMIF('13-14-15 ans'!$A$138:$A$167,$A8,'13-14-15 ans'!$F$138:$F$167)</f>
        <v>0</v>
      </c>
      <c r="R8" s="328">
        <f>SUMIF('13-14-15 ans'!$A$173:$A$202,$A8,'13-14-15 ans'!$F$173:$F$202)</f>
        <v>0</v>
      </c>
      <c r="S8" s="313">
        <f>SUMIF('13-14-15 ans'!$A$208:$A$237,$A8,'13-14-15 ans'!$F$208:$F$237)</f>
        <v>0</v>
      </c>
    </row>
    <row r="9" spans="1:19" x14ac:dyDescent="0.2">
      <c r="A9" s="326" t="s">
        <v>64</v>
      </c>
      <c r="B9" s="327">
        <f>SUMIF('10 ans et -'!$A$5:$A$34,$A9,'10 ans et -'!$J$5:$J$34)</f>
        <v>0</v>
      </c>
      <c r="C9" s="328">
        <f>SUMIF('10 ans et -'!$A$39:$A$68,$A9,'10 ans et -'!$J$39:$J$68)</f>
        <v>0</v>
      </c>
      <c r="D9" s="328">
        <f>SUMIF('10 ans et -'!$A$73:$A$102,$A9,'10 ans et -'!$J$73:$J$102)</f>
        <v>0</v>
      </c>
      <c r="E9" s="328">
        <f>SUMIF('10 ans et -'!$A$108:$A$137,$A9,'10 ans et -'!$E$108:$E$137)</f>
        <v>0</v>
      </c>
      <c r="F9" s="328">
        <f>SUMIF('10 ans et -'!$A$143:$A$172,$A9,'10 ans et -'!$E$143:$E$172)</f>
        <v>0</v>
      </c>
      <c r="G9" s="313">
        <f>SUMIF('10 ans et -'!$A$178:$A$207,$A9,'10 ans et -'!$E$178:$E$207)</f>
        <v>0</v>
      </c>
      <c r="H9" s="327">
        <f>SUMIF('11-12 ans'!$A$5:$A$34,$A9,'11-12 ans'!$J$5:$J$34)</f>
        <v>0</v>
      </c>
      <c r="I9" s="328">
        <f>SUMIF('11-12 ans'!$A$39:$A$68,$A9,'11-12 ans'!$J$39:$J$68)</f>
        <v>0</v>
      </c>
      <c r="J9" s="328">
        <f>SUMIF('11-12 ans'!$A$73:$A$102,$A9,'11-12 ans'!$J$73:$J$102)</f>
        <v>0</v>
      </c>
      <c r="K9" s="328">
        <f>SUMIF('11-12 ans'!$A$108:$A$137,$A9,'11-12 ans'!$E$108:$E$137)</f>
        <v>0</v>
      </c>
      <c r="L9" s="328">
        <f>SUMIF('11-12 ans'!$A$143:$A$172,$A9,'11-12 ans'!$E$143:$E$172)</f>
        <v>0</v>
      </c>
      <c r="M9" s="313">
        <f>SUMIF('11-12 ans'!$A$178:$A$207,$A9,'11-12 ans'!$E$178:$E$207)</f>
        <v>0</v>
      </c>
      <c r="N9" s="327">
        <f>SUMIF('13-14-15 ans'!$A$5:$A$34,$A9,'13-14-15 ans'!$K$5:$K$34)</f>
        <v>0</v>
      </c>
      <c r="O9" s="328">
        <f>SUMIF('13-14-15 ans'!$A$39:$A$98,$A9,'13-14-15 ans'!$K$39:$K$98)</f>
        <v>0</v>
      </c>
      <c r="P9" s="328">
        <f>SUMIF('13-14-15 ans'!$A$102:$A$132,$A9,'13-14-15 ans'!$K$102:$K$132)</f>
        <v>0</v>
      </c>
      <c r="Q9" s="328">
        <f>SUMIF('13-14-15 ans'!$A$138:$A$167,$A9,'13-14-15 ans'!$F$138:$F$167)</f>
        <v>0</v>
      </c>
      <c r="R9" s="328">
        <f>SUMIF('13-14-15 ans'!$A$173:$A$202,$A9,'13-14-15 ans'!$F$173:$F$202)</f>
        <v>0</v>
      </c>
      <c r="S9" s="313">
        <f>SUMIF('13-14-15 ans'!$A$208:$A$237,$A9,'13-14-15 ans'!$F$208:$F$237)</f>
        <v>0</v>
      </c>
    </row>
    <row r="10" spans="1:19" x14ac:dyDescent="0.2">
      <c r="A10" s="326" t="s">
        <v>65</v>
      </c>
      <c r="B10" s="327">
        <f>SUMIF('10 ans et -'!$A$5:$A$34,$A10,'10 ans et -'!$J$5:$J$34)</f>
        <v>0</v>
      </c>
      <c r="C10" s="328">
        <f>SUMIF('10 ans et -'!$A$39:$A$68,$A10,'10 ans et -'!$J$39:$J$68)</f>
        <v>0</v>
      </c>
      <c r="D10" s="328">
        <f>SUMIF('10 ans et -'!$A$73:$A$102,$A10,'10 ans et -'!$J$73:$J$102)</f>
        <v>0</v>
      </c>
      <c r="E10" s="328">
        <f>SUMIF('10 ans et -'!$A$108:$A$137,$A10,'10 ans et -'!$E$108:$E$137)</f>
        <v>0</v>
      </c>
      <c r="F10" s="328">
        <f>SUMIF('10 ans et -'!$A$143:$A$172,$A10,'10 ans et -'!$E$143:$E$172)</f>
        <v>0</v>
      </c>
      <c r="G10" s="313">
        <f>SUMIF('10 ans et -'!$A$178:$A$207,$A10,'10 ans et -'!$E$178:$E$207)</f>
        <v>0</v>
      </c>
      <c r="H10" s="327">
        <f>SUMIF('11-12 ans'!$A$5:$A$34,$A10,'11-12 ans'!$J$5:$J$34)</f>
        <v>14</v>
      </c>
      <c r="I10" s="328">
        <f>SUMIF('11-12 ans'!$A$39:$A$68,$A10,'11-12 ans'!$J$39:$J$68)</f>
        <v>14</v>
      </c>
      <c r="J10" s="328">
        <f>SUMIF('11-12 ans'!$A$73:$A$102,$A10,'11-12 ans'!$J$73:$J$102)</f>
        <v>12</v>
      </c>
      <c r="K10" s="328">
        <f>SUMIF('11-12 ans'!$A$108:$A$137,$A10,'11-12 ans'!$E$108:$E$137)</f>
        <v>7</v>
      </c>
      <c r="L10" s="328">
        <f>SUMIF('11-12 ans'!$A$143:$A$172,$A10,'11-12 ans'!$E$143:$E$172)</f>
        <v>18</v>
      </c>
      <c r="M10" s="313">
        <f>SUMIF('11-12 ans'!$A$178:$A$207,$A10,'11-12 ans'!$E$178:$E$207)</f>
        <v>11</v>
      </c>
      <c r="N10" s="327">
        <f>SUMIF('13-14-15 ans'!$A$5:$A$34,$A10,'13-14-15 ans'!$K$5:$K$34)</f>
        <v>34</v>
      </c>
      <c r="O10" s="328">
        <f>SUMIF('13-14-15 ans'!$A$39:$A$98,$A10,'13-14-15 ans'!$K$39:$K$98)</f>
        <v>38</v>
      </c>
      <c r="P10" s="328">
        <f>SUMIF('13-14-15 ans'!$A$102:$A$132,$A10,'13-14-15 ans'!$K$102:$K$132)</f>
        <v>19</v>
      </c>
      <c r="Q10" s="328">
        <f>SUMIF('13-14-15 ans'!$A$138:$A$167,$A10,'13-14-15 ans'!$F$138:$F$167)</f>
        <v>32</v>
      </c>
      <c r="R10" s="328">
        <f>SUMIF('13-14-15 ans'!$A$173:$A$202,$A10,'13-14-15 ans'!$F$173:$F$202)</f>
        <v>39</v>
      </c>
      <c r="S10" s="313">
        <f>SUMIF('13-14-15 ans'!$A$208:$A$237,$A10,'13-14-15 ans'!$F$208:$F$237)</f>
        <v>31</v>
      </c>
    </row>
    <row r="11" spans="1:19" x14ac:dyDescent="0.2">
      <c r="A11" s="326" t="s">
        <v>66</v>
      </c>
      <c r="B11" s="327">
        <f>SUMIF('10 ans et -'!$A$5:$A$34,$A11,'10 ans et -'!$J$5:$J$34)</f>
        <v>0</v>
      </c>
      <c r="C11" s="328">
        <f>SUMIF('10 ans et -'!$A$39:$A$68,$A11,'10 ans et -'!$J$39:$J$68)</f>
        <v>11</v>
      </c>
      <c r="D11" s="328">
        <f>SUMIF('10 ans et -'!$A$73:$A$102,$A11,'10 ans et -'!$J$73:$J$102)</f>
        <v>11</v>
      </c>
      <c r="E11" s="328">
        <f>SUMIF('10 ans et -'!$A$108:$A$137,$A11,'10 ans et -'!$E$108:$E$137)</f>
        <v>13</v>
      </c>
      <c r="F11" s="328">
        <f>SUMIF('10 ans et -'!$A$143:$A$172,$A11,'10 ans et -'!$E$143:$E$172)</f>
        <v>16</v>
      </c>
      <c r="G11" s="313">
        <f>SUMIF('10 ans et -'!$A$178:$A$207,$A11,'10 ans et -'!$E$178:$E$207)</f>
        <v>8</v>
      </c>
      <c r="H11" s="327">
        <f>SUMIF('11-12 ans'!$A$5:$A$34,$A11,'11-12 ans'!$J$5:$J$34)</f>
        <v>34</v>
      </c>
      <c r="I11" s="328">
        <f>SUMIF('11-12 ans'!$A$39:$A$68,$A11,'11-12 ans'!$J$39:$J$68)</f>
        <v>47</v>
      </c>
      <c r="J11" s="328">
        <f>SUMIF('11-12 ans'!$A$73:$A$102,$A11,'11-12 ans'!$J$73:$J$102)</f>
        <v>47</v>
      </c>
      <c r="K11" s="328">
        <f>SUMIF('11-12 ans'!$A$108:$A$137,$A11,'11-12 ans'!$E$108:$E$137)</f>
        <v>63</v>
      </c>
      <c r="L11" s="328">
        <f>SUMIF('11-12 ans'!$A$143:$A$172,$A11,'11-12 ans'!$E$143:$E$172)</f>
        <v>59</v>
      </c>
      <c r="M11" s="313">
        <f>SUMIF('11-12 ans'!$A$178:$A$207,$A11,'11-12 ans'!$E$178:$E$207)</f>
        <v>60</v>
      </c>
      <c r="N11" s="327">
        <f>SUMIF('13-14-15 ans'!$A$5:$A$34,$A11,'13-14-15 ans'!$K$5:$K$34)</f>
        <v>38</v>
      </c>
      <c r="O11" s="328">
        <f>SUMIF('13-14-15 ans'!$A$39:$A$98,$A11,'13-14-15 ans'!$K$39:$K$98)</f>
        <v>38</v>
      </c>
      <c r="P11" s="328">
        <f>SUMIF('13-14-15 ans'!$A$102:$A$132,$A11,'13-14-15 ans'!$K$102:$K$132)</f>
        <v>48</v>
      </c>
      <c r="Q11" s="328">
        <f>SUMIF('13-14-15 ans'!$A$138:$A$167,$A11,'13-14-15 ans'!$F$138:$F$167)</f>
        <v>25</v>
      </c>
      <c r="R11" s="328">
        <f>SUMIF('13-14-15 ans'!$A$173:$A$202,$A11,'13-14-15 ans'!$F$173:$F$202)</f>
        <v>33</v>
      </c>
      <c r="S11" s="313">
        <f>SUMIF('13-14-15 ans'!$A$208:$A$237,$A11,'13-14-15 ans'!$F$208:$F$237)</f>
        <v>29</v>
      </c>
    </row>
    <row r="12" spans="1:19" x14ac:dyDescent="0.2">
      <c r="A12" s="326" t="s">
        <v>67</v>
      </c>
      <c r="B12" s="327">
        <f>SUMIF('10 ans et -'!$A$5:$A$34,$A12,'10 ans et -'!$J$5:$J$34)</f>
        <v>11</v>
      </c>
      <c r="C12" s="328">
        <f>SUMIF('10 ans et -'!$A$39:$A$68,$A12,'10 ans et -'!$J$39:$J$68)</f>
        <v>14</v>
      </c>
      <c r="D12" s="328">
        <f>SUMIF('10 ans et -'!$A$73:$A$102,$A12,'10 ans et -'!$J$73:$J$102)</f>
        <v>14</v>
      </c>
      <c r="E12" s="328">
        <f>SUMIF('10 ans et -'!$A$108:$A$137,$A12,'10 ans et -'!$E$108:$E$137)</f>
        <v>14</v>
      </c>
      <c r="F12" s="328">
        <f>SUMIF('10 ans et -'!$A$143:$A$172,$A12,'10 ans et -'!$E$143:$E$172)</f>
        <v>11</v>
      </c>
      <c r="G12" s="313">
        <f>SUMIF('10 ans et -'!$A$178:$A$207,$A12,'10 ans et -'!$E$178:$E$207)</f>
        <v>11</v>
      </c>
      <c r="H12" s="327">
        <f>SUMIF('11-12 ans'!$A$5:$A$34,$A12,'11-12 ans'!$J$5:$J$34)</f>
        <v>0</v>
      </c>
      <c r="I12" s="328">
        <f>SUMIF('11-12 ans'!$A$39:$A$68,$A12,'11-12 ans'!$J$39:$J$68)</f>
        <v>0</v>
      </c>
      <c r="J12" s="328">
        <f>SUMIF('11-12 ans'!$A$73:$A$102,$A12,'11-12 ans'!$J$73:$J$102)</f>
        <v>0</v>
      </c>
      <c r="K12" s="328">
        <f>SUMIF('11-12 ans'!$A$108:$A$137,$A12,'11-12 ans'!$E$108:$E$137)</f>
        <v>0</v>
      </c>
      <c r="L12" s="328">
        <f>SUMIF('11-12 ans'!$A$143:$A$172,$A12,'11-12 ans'!$E$143:$E$172)</f>
        <v>0</v>
      </c>
      <c r="M12" s="313">
        <f>SUMIF('11-12 ans'!$A$178:$A$207,$A12,'11-12 ans'!$E$178:$E$207)</f>
        <v>0</v>
      </c>
      <c r="N12" s="327">
        <f>SUMIF('13-14-15 ans'!$A$5:$A$34,$A12,'13-14-15 ans'!$K$5:$K$34)</f>
        <v>20</v>
      </c>
      <c r="O12" s="328">
        <f>SUMIF('13-14-15 ans'!$A$39:$A$98,$A12,'13-14-15 ans'!$K$39:$K$98)</f>
        <v>15</v>
      </c>
      <c r="P12" s="328">
        <f>SUMIF('13-14-15 ans'!$A$102:$A$132,$A12,'13-14-15 ans'!$K$102:$K$132)</f>
        <v>11</v>
      </c>
      <c r="Q12" s="328">
        <f>SUMIF('13-14-15 ans'!$A$138:$A$167,$A12,'13-14-15 ans'!$F$138:$F$167)</f>
        <v>16</v>
      </c>
      <c r="R12" s="328">
        <f>SUMIF('13-14-15 ans'!$A$173:$A$202,$A12,'13-14-15 ans'!$F$173:$F$202)</f>
        <v>15</v>
      </c>
      <c r="S12" s="313">
        <f>SUMIF('13-14-15 ans'!$A$208:$A$237,$A12,'13-14-15 ans'!$F$208:$F$237)</f>
        <v>26</v>
      </c>
    </row>
    <row r="13" spans="1:19" x14ac:dyDescent="0.2">
      <c r="A13" s="326" t="s">
        <v>68</v>
      </c>
      <c r="B13" s="327">
        <f>SUMIF('10 ans et -'!$A$5:$A$34,$A13,'10 ans et -'!$J$5:$J$34)</f>
        <v>0</v>
      </c>
      <c r="C13" s="328">
        <f>SUMIF('10 ans et -'!$A$39:$A$68,$A13,'10 ans et -'!$J$39:$J$68)</f>
        <v>0</v>
      </c>
      <c r="D13" s="328">
        <f>SUMIF('10 ans et -'!$A$73:$A$102,$A13,'10 ans et -'!$J$73:$J$102)</f>
        <v>0</v>
      </c>
      <c r="E13" s="328">
        <f>SUMIF('10 ans et -'!$A$108:$A$137,$A13,'10 ans et -'!$E$108:$E$137)</f>
        <v>0</v>
      </c>
      <c r="F13" s="328">
        <f>SUMIF('10 ans et -'!$A$143:$A$172,$A13,'10 ans et -'!$E$143:$E$172)</f>
        <v>0</v>
      </c>
      <c r="G13" s="313">
        <f>SUMIF('10 ans et -'!$A$178:$A$207,$A13,'10 ans et -'!$E$178:$E$207)</f>
        <v>0</v>
      </c>
      <c r="H13" s="327">
        <f>SUMIF('11-12 ans'!$A$5:$A$34,$A13,'11-12 ans'!$J$5:$J$34)</f>
        <v>0</v>
      </c>
      <c r="I13" s="328">
        <f>SUMIF('11-12 ans'!$A$39:$A$68,$A13,'11-12 ans'!$J$39:$J$68)</f>
        <v>0</v>
      </c>
      <c r="J13" s="328">
        <f>SUMIF('11-12 ans'!$A$73:$A$102,$A13,'11-12 ans'!$J$73:$J$102)</f>
        <v>0</v>
      </c>
      <c r="K13" s="328">
        <f>SUMIF('11-12 ans'!$A$108:$A$137,$A13,'11-12 ans'!$E$108:$E$137)</f>
        <v>0</v>
      </c>
      <c r="L13" s="328">
        <f>SUMIF('11-12 ans'!$A$143:$A$172,$A13,'11-12 ans'!$E$143:$E$172)</f>
        <v>0</v>
      </c>
      <c r="M13" s="313">
        <f>SUMIF('11-12 ans'!$A$178:$A$207,$A13,'11-12 ans'!$E$178:$E$207)</f>
        <v>0</v>
      </c>
      <c r="N13" s="327">
        <f>SUMIF('13-14-15 ans'!$A$5:$A$34,$A13,'13-14-15 ans'!$K$5:$K$34)</f>
        <v>0</v>
      </c>
      <c r="O13" s="328">
        <f>SUMIF('13-14-15 ans'!$A$39:$A$98,$A13,'13-14-15 ans'!$K$39:$K$98)</f>
        <v>0</v>
      </c>
      <c r="P13" s="328">
        <f>SUMIF('13-14-15 ans'!$A$102:$A$132,$A13,'13-14-15 ans'!$K$102:$K$132)</f>
        <v>0</v>
      </c>
      <c r="Q13" s="328">
        <f>SUMIF('13-14-15 ans'!$A$138:$A$167,$A13,'13-14-15 ans'!$F$138:$F$167)</f>
        <v>0</v>
      </c>
      <c r="R13" s="328">
        <f>SUMIF('13-14-15 ans'!$A$173:$A$202,$A13,'13-14-15 ans'!$F$173:$F$202)</f>
        <v>0</v>
      </c>
      <c r="S13" s="313">
        <f>SUMIF('13-14-15 ans'!$A$208:$A$237,$A13,'13-14-15 ans'!$F$208:$F$237)</f>
        <v>0</v>
      </c>
    </row>
    <row r="14" spans="1:19" x14ac:dyDescent="0.2">
      <c r="A14" s="326" t="s">
        <v>69</v>
      </c>
      <c r="B14" s="327">
        <f>SUMIF('10 ans et -'!$A$5:$A$34,$A14,'10 ans et -'!$J$5:$J$34)</f>
        <v>31</v>
      </c>
      <c r="C14" s="328">
        <f>SUMIF('10 ans et -'!$A$39:$A$68,$A14,'10 ans et -'!$J$39:$J$68)</f>
        <v>32</v>
      </c>
      <c r="D14" s="328">
        <f>SUMIF('10 ans et -'!$A$73:$A$102,$A14,'10 ans et -'!$J$73:$J$102)</f>
        <v>28</v>
      </c>
      <c r="E14" s="328">
        <f>SUMIF('10 ans et -'!$A$108:$A$137,$A14,'10 ans et -'!$E$108:$E$137)</f>
        <v>30</v>
      </c>
      <c r="F14" s="328">
        <f>SUMIF('10 ans et -'!$A$143:$A$172,$A14,'10 ans et -'!$E$143:$E$172)</f>
        <v>30</v>
      </c>
      <c r="G14" s="313">
        <f>SUMIF('10 ans et -'!$A$178:$A$207,$A14,'10 ans et -'!$E$178:$E$207)</f>
        <v>33</v>
      </c>
      <c r="H14" s="327">
        <f>SUMIF('11-12 ans'!$A$5:$A$34,$A14,'11-12 ans'!$J$5:$J$34)</f>
        <v>24</v>
      </c>
      <c r="I14" s="328">
        <f>SUMIF('11-12 ans'!$A$39:$A$68,$A14,'11-12 ans'!$J$39:$J$68)</f>
        <v>24</v>
      </c>
      <c r="J14" s="328">
        <f>SUMIF('11-12 ans'!$A$73:$A$102,$A14,'11-12 ans'!$J$73:$J$102)</f>
        <v>36</v>
      </c>
      <c r="K14" s="328">
        <f>SUMIF('11-12 ans'!$A$108:$A$137,$A14,'11-12 ans'!$E$108:$E$137)</f>
        <v>30</v>
      </c>
      <c r="L14" s="328">
        <f>SUMIF('11-12 ans'!$A$143:$A$172,$A14,'11-12 ans'!$E$143:$E$172)</f>
        <v>20</v>
      </c>
      <c r="M14" s="313">
        <f>SUMIF('11-12 ans'!$A$178:$A$207,$A14,'11-12 ans'!$E$178:$E$207)</f>
        <v>27</v>
      </c>
      <c r="N14" s="327">
        <f>SUMIF('13-14-15 ans'!$A$5:$A$34,$A14,'13-14-15 ans'!$K$5:$K$34)</f>
        <v>19</v>
      </c>
      <c r="O14" s="328">
        <f>SUMIF('13-14-15 ans'!$A$39:$A$98,$A14,'13-14-15 ans'!$K$39:$K$98)</f>
        <v>27</v>
      </c>
      <c r="P14" s="328">
        <f>SUMIF('13-14-15 ans'!$A$102:$A$132,$A14,'13-14-15 ans'!$K$102:$K$132)</f>
        <v>18</v>
      </c>
      <c r="Q14" s="328">
        <f>SUMIF('13-14-15 ans'!$A$138:$A$167,$A14,'13-14-15 ans'!$F$138:$F$167)</f>
        <v>12</v>
      </c>
      <c r="R14" s="328">
        <f>SUMIF('13-14-15 ans'!$A$173:$A$202,$A14,'13-14-15 ans'!$F$173:$F$202)</f>
        <v>0</v>
      </c>
      <c r="S14" s="313">
        <f>SUMIF('13-14-15 ans'!$A$208:$A$237,$A14,'13-14-15 ans'!$F$208:$F$237)</f>
        <v>13</v>
      </c>
    </row>
    <row r="15" spans="1:19" x14ac:dyDescent="0.2">
      <c r="A15" s="343" t="s">
        <v>84</v>
      </c>
      <c r="B15" s="327">
        <f>SUMIF('10 ans et -'!$A$5:$A$34,$A15,'10 ans et -'!$J$5:$J$34)</f>
        <v>42</v>
      </c>
      <c r="C15" s="328">
        <f>SUMIF('10 ans et -'!$A$39:$A$68,$A15,'10 ans et -'!$J$39:$J$68)</f>
        <v>41</v>
      </c>
      <c r="D15" s="328">
        <f>SUMIF('10 ans et -'!$A$73:$A$102,$A15,'10 ans et -'!$J$73:$J$102)</f>
        <v>51</v>
      </c>
      <c r="E15" s="328">
        <f>SUMIF('10 ans et -'!$A$108:$A$137,$A15,'10 ans et -'!$E$108:$E$137)</f>
        <v>45</v>
      </c>
      <c r="F15" s="328">
        <f>SUMIF('10 ans et -'!$A$143:$A$172,$A15,'10 ans et -'!$E$143:$E$172)</f>
        <v>45</v>
      </c>
      <c r="G15" s="313">
        <f>SUMIF('10 ans et -'!$A$178:$A$207,$A15,'10 ans et -'!$E$178:$E$207)</f>
        <v>58</v>
      </c>
      <c r="H15" s="327">
        <f>SUMIF('11-12 ans'!$A$5:$A$34,$A15,'11-12 ans'!$J$5:$J$34)</f>
        <v>0</v>
      </c>
      <c r="I15" s="328">
        <f>SUMIF('11-12 ans'!$A$39:$A$68,$A15,'11-12 ans'!$J$39:$J$68)</f>
        <v>0</v>
      </c>
      <c r="J15" s="328">
        <f>SUMIF('11-12 ans'!$A$73:$A$102,$A15,'11-12 ans'!$J$73:$J$102)</f>
        <v>0</v>
      </c>
      <c r="K15" s="328">
        <f>SUMIF('11-12 ans'!$A$108:$A$137,$A15,'11-12 ans'!$E$108:$E$137)</f>
        <v>0</v>
      </c>
      <c r="L15" s="328">
        <f>SUMIF('11-12 ans'!$A$143:$A$172,$A15,'11-12 ans'!$E$143:$E$172)</f>
        <v>0</v>
      </c>
      <c r="M15" s="313">
        <f>SUMIF('11-12 ans'!$A$178:$A$207,$A15,'11-12 ans'!$E$178:$E$207)</f>
        <v>0</v>
      </c>
      <c r="N15" s="327">
        <f>SUMIF('13-14-15 ans'!$A$5:$A$34,$A15,'13-14-15 ans'!$K$5:$K$34)</f>
        <v>12</v>
      </c>
      <c r="O15" s="328">
        <f>SUMIF('13-14-15 ans'!$A$39:$A$98,$A15,'13-14-15 ans'!$K$39:$K$98)</f>
        <v>0</v>
      </c>
      <c r="P15" s="328">
        <f>SUMIF('13-14-15 ans'!$A$102:$A$132,$A15,'13-14-15 ans'!$K$102:$K$132)</f>
        <v>16</v>
      </c>
      <c r="Q15" s="328">
        <f>SUMIF('13-14-15 ans'!$A$138:$A$167,$A15,'13-14-15 ans'!$F$138:$F$167)</f>
        <v>3</v>
      </c>
      <c r="R15" s="328">
        <f>SUMIF('13-14-15 ans'!$A$173:$A$202,$A15,'13-14-15 ans'!$F$173:$F$202)</f>
        <v>0</v>
      </c>
      <c r="S15" s="313">
        <f>SUMIF('13-14-15 ans'!$A$208:$A$237,$A15,'13-14-15 ans'!$F$208:$F$237)</f>
        <v>2</v>
      </c>
    </row>
    <row r="16" spans="1:19" ht="13.5" thickBot="1" x14ac:dyDescent="0.25">
      <c r="A16" s="329" t="s">
        <v>70</v>
      </c>
      <c r="B16" s="330">
        <f>SUMIF('10 ans et -'!$A$5:$A$34,$A16,'10 ans et -'!$J$5:$J$34)</f>
        <v>0</v>
      </c>
      <c r="C16" s="331">
        <f>SUMIF('10 ans et -'!$A$39:$A$68,$A16,'10 ans et -'!$J$39:$J$68)</f>
        <v>0</v>
      </c>
      <c r="D16" s="331">
        <f>SUMIF('10 ans et -'!$A$73:$A$102,$A16,'10 ans et -'!$J$73:$J$102)</f>
        <v>0</v>
      </c>
      <c r="E16" s="331">
        <f>SUMIF('10 ans et -'!$A$108:$A$137,$A16,'10 ans et -'!$E$108:$E$137)</f>
        <v>0</v>
      </c>
      <c r="F16" s="331">
        <f>SUMIF('10 ans et -'!$A$143:$A$172,$A16,'10 ans et -'!$E$143:$E$172)</f>
        <v>0</v>
      </c>
      <c r="G16" s="314">
        <f>SUMIF('10 ans et -'!$A$178:$A$207,$A16,'10 ans et -'!$E$178:$E$207)</f>
        <v>0</v>
      </c>
      <c r="H16" s="330">
        <f>SUMIF('11-12 ans'!$A$5:$A$34,$A16,'11-12 ans'!$J$5:$J$34)</f>
        <v>0</v>
      </c>
      <c r="I16" s="331">
        <f>SUMIF('11-12 ans'!$A$39:$A$68,$A16,'11-12 ans'!$J$39:$J$68)</f>
        <v>0</v>
      </c>
      <c r="J16" s="331">
        <f>SUMIF('11-12 ans'!$A$73:$A$102,$A16,'11-12 ans'!$J$73:$J$102)</f>
        <v>0</v>
      </c>
      <c r="K16" s="331">
        <f>SUMIF('11-12 ans'!$A$108:$A$137,$A16,'11-12 ans'!$E$108:$E$137)</f>
        <v>0</v>
      </c>
      <c r="L16" s="331">
        <f>SUMIF('11-12 ans'!$A$143:$A$172,$A16,'11-12 ans'!$E$143:$E$172)</f>
        <v>0</v>
      </c>
      <c r="M16" s="314">
        <f>SUMIF('11-12 ans'!$A$178:$A$207,$A16,'11-12 ans'!$E$178:$E$207)</f>
        <v>0</v>
      </c>
      <c r="N16" s="330">
        <f>SUMIF('13-14-15 ans'!$A$5:$A$34,$A16,'13-14-15 ans'!$K$5:$K$34)</f>
        <v>0</v>
      </c>
      <c r="O16" s="331">
        <f>SUMIF('13-14-15 ans'!$A$39:$A$98,$A16,'13-14-15 ans'!$K$39:$K$98)</f>
        <v>0</v>
      </c>
      <c r="P16" s="331">
        <f>SUMIF('13-14-15 ans'!$A$102:$A$132,$A16,'13-14-15 ans'!$K$102:$K$132)</f>
        <v>0</v>
      </c>
      <c r="Q16" s="331">
        <f>SUMIF('13-14-15 ans'!$A$138:$A$167,$A16,'13-14-15 ans'!$F$138:$F$167)</f>
        <v>0</v>
      </c>
      <c r="R16" s="331">
        <f>SUMIF('13-14-15 ans'!$A$173:$A$202,$A16,'13-14-15 ans'!$F$173:$F$202)</f>
        <v>0</v>
      </c>
      <c r="S16" s="314">
        <f>SUMIF('13-14-15 ans'!$A$208:$A$237,$A16,'13-14-15 ans'!$F$208:$F$237)</f>
        <v>0</v>
      </c>
    </row>
    <row r="17" spans="1:7" ht="13.5" thickBot="1" x14ac:dyDescent="0.25"/>
    <row r="18" spans="1:7" ht="15.75" thickBot="1" x14ac:dyDescent="0.3">
      <c r="A18" s="617" t="s">
        <v>18</v>
      </c>
      <c r="B18" s="616" t="s">
        <v>71</v>
      </c>
      <c r="C18" s="616"/>
      <c r="D18" s="616" t="s">
        <v>51</v>
      </c>
      <c r="E18" s="616"/>
      <c r="F18" s="616" t="s">
        <v>79</v>
      </c>
      <c r="G18" s="616"/>
    </row>
    <row r="19" spans="1:7" ht="15.75" thickBot="1" x14ac:dyDescent="0.3">
      <c r="A19" s="617"/>
      <c r="B19" s="616" t="s">
        <v>15</v>
      </c>
      <c r="C19" s="616"/>
      <c r="D19" s="616" t="s">
        <v>15</v>
      </c>
      <c r="E19" s="616"/>
      <c r="F19" s="616" t="s">
        <v>15</v>
      </c>
      <c r="G19" s="616"/>
    </row>
    <row r="20" spans="1:7" x14ac:dyDescent="0.2">
      <c r="A20" s="332" t="s">
        <v>58</v>
      </c>
      <c r="B20" s="611">
        <f t="shared" ref="B20:B33" si="0">B3+C3+D3+E3+F3+G3</f>
        <v>0</v>
      </c>
      <c r="C20" s="612"/>
      <c r="D20" s="612">
        <f t="shared" ref="D20:D33" si="1">H3+I3+J3+K3+L3+M3</f>
        <v>66</v>
      </c>
      <c r="E20" s="612"/>
      <c r="F20" s="612">
        <f t="shared" ref="F20:F33" si="2">N3+O3+P3+Q3+R3+S3</f>
        <v>80</v>
      </c>
      <c r="G20" s="613"/>
    </row>
    <row r="21" spans="1:7" x14ac:dyDescent="0.2">
      <c r="A21" s="333" t="s">
        <v>59</v>
      </c>
      <c r="B21" s="608">
        <f t="shared" si="0"/>
        <v>106</v>
      </c>
      <c r="C21" s="609"/>
      <c r="D21" s="609">
        <f t="shared" si="1"/>
        <v>137</v>
      </c>
      <c r="E21" s="609"/>
      <c r="F21" s="609">
        <f t="shared" si="2"/>
        <v>55</v>
      </c>
      <c r="G21" s="610"/>
    </row>
    <row r="22" spans="1:7" x14ac:dyDescent="0.2">
      <c r="A22" s="333" t="s">
        <v>60</v>
      </c>
      <c r="B22" s="608">
        <f t="shared" si="0"/>
        <v>0</v>
      </c>
      <c r="C22" s="609"/>
      <c r="D22" s="609">
        <f t="shared" si="1"/>
        <v>0</v>
      </c>
      <c r="E22" s="609"/>
      <c r="F22" s="609">
        <f t="shared" si="2"/>
        <v>31</v>
      </c>
      <c r="G22" s="610"/>
    </row>
    <row r="23" spans="1:7" x14ac:dyDescent="0.2">
      <c r="A23" s="333" t="s">
        <v>61</v>
      </c>
      <c r="B23" s="608">
        <f t="shared" si="0"/>
        <v>0</v>
      </c>
      <c r="C23" s="609"/>
      <c r="D23" s="609">
        <f t="shared" si="1"/>
        <v>0</v>
      </c>
      <c r="E23" s="609"/>
      <c r="F23" s="609">
        <f t="shared" si="2"/>
        <v>0</v>
      </c>
      <c r="G23" s="610"/>
    </row>
    <row r="24" spans="1:7" x14ac:dyDescent="0.2">
      <c r="A24" s="333" t="s">
        <v>62</v>
      </c>
      <c r="B24" s="608">
        <f t="shared" si="0"/>
        <v>0</v>
      </c>
      <c r="C24" s="609"/>
      <c r="D24" s="609">
        <f t="shared" si="1"/>
        <v>30</v>
      </c>
      <c r="E24" s="609"/>
      <c r="F24" s="609">
        <f t="shared" si="2"/>
        <v>107</v>
      </c>
      <c r="G24" s="610"/>
    </row>
    <row r="25" spans="1:7" x14ac:dyDescent="0.2">
      <c r="A25" s="333" t="s">
        <v>63</v>
      </c>
      <c r="B25" s="608">
        <f t="shared" si="0"/>
        <v>0</v>
      </c>
      <c r="C25" s="609"/>
      <c r="D25" s="609">
        <f t="shared" si="1"/>
        <v>0</v>
      </c>
      <c r="E25" s="609"/>
      <c r="F25" s="609">
        <f t="shared" si="2"/>
        <v>0</v>
      </c>
      <c r="G25" s="610"/>
    </row>
    <row r="26" spans="1:7" x14ac:dyDescent="0.2">
      <c r="A26" s="333" t="s">
        <v>64</v>
      </c>
      <c r="B26" s="608">
        <f t="shared" si="0"/>
        <v>0</v>
      </c>
      <c r="C26" s="609"/>
      <c r="D26" s="609">
        <f t="shared" si="1"/>
        <v>0</v>
      </c>
      <c r="E26" s="609"/>
      <c r="F26" s="609">
        <f t="shared" si="2"/>
        <v>0</v>
      </c>
      <c r="G26" s="610"/>
    </row>
    <row r="27" spans="1:7" x14ac:dyDescent="0.2">
      <c r="A27" s="333" t="s">
        <v>65</v>
      </c>
      <c r="B27" s="608">
        <f t="shared" si="0"/>
        <v>0</v>
      </c>
      <c r="C27" s="609"/>
      <c r="D27" s="609">
        <f t="shared" si="1"/>
        <v>76</v>
      </c>
      <c r="E27" s="609"/>
      <c r="F27" s="609">
        <f t="shared" si="2"/>
        <v>193</v>
      </c>
      <c r="G27" s="610"/>
    </row>
    <row r="28" spans="1:7" x14ac:dyDescent="0.2">
      <c r="A28" s="333" t="s">
        <v>66</v>
      </c>
      <c r="B28" s="608">
        <f t="shared" si="0"/>
        <v>59</v>
      </c>
      <c r="C28" s="609"/>
      <c r="D28" s="609">
        <f t="shared" si="1"/>
        <v>310</v>
      </c>
      <c r="E28" s="609"/>
      <c r="F28" s="609">
        <f t="shared" si="2"/>
        <v>211</v>
      </c>
      <c r="G28" s="610"/>
    </row>
    <row r="29" spans="1:7" x14ac:dyDescent="0.2">
      <c r="A29" s="333" t="s">
        <v>67</v>
      </c>
      <c r="B29" s="608">
        <f t="shared" si="0"/>
        <v>75</v>
      </c>
      <c r="C29" s="609"/>
      <c r="D29" s="609">
        <f t="shared" si="1"/>
        <v>0</v>
      </c>
      <c r="E29" s="609"/>
      <c r="F29" s="609">
        <f t="shared" si="2"/>
        <v>103</v>
      </c>
      <c r="G29" s="610"/>
    </row>
    <row r="30" spans="1:7" x14ac:dyDescent="0.2">
      <c r="A30" s="333" t="s">
        <v>68</v>
      </c>
      <c r="B30" s="608">
        <f t="shared" si="0"/>
        <v>0</v>
      </c>
      <c r="C30" s="609"/>
      <c r="D30" s="609">
        <f t="shared" si="1"/>
        <v>0</v>
      </c>
      <c r="E30" s="609"/>
      <c r="F30" s="609">
        <f t="shared" si="2"/>
        <v>0</v>
      </c>
      <c r="G30" s="610"/>
    </row>
    <row r="31" spans="1:7" x14ac:dyDescent="0.2">
      <c r="A31" s="333" t="s">
        <v>69</v>
      </c>
      <c r="B31" s="608">
        <f t="shared" si="0"/>
        <v>184</v>
      </c>
      <c r="C31" s="609"/>
      <c r="D31" s="609">
        <f t="shared" si="1"/>
        <v>161</v>
      </c>
      <c r="E31" s="609"/>
      <c r="F31" s="609">
        <f t="shared" si="2"/>
        <v>89</v>
      </c>
      <c r="G31" s="610"/>
    </row>
    <row r="32" spans="1:7" x14ac:dyDescent="0.2">
      <c r="A32" s="344" t="s">
        <v>84</v>
      </c>
      <c r="B32" s="608">
        <f t="shared" si="0"/>
        <v>282</v>
      </c>
      <c r="C32" s="609"/>
      <c r="D32" s="609">
        <f t="shared" si="1"/>
        <v>0</v>
      </c>
      <c r="E32" s="609"/>
      <c r="F32" s="609">
        <f t="shared" si="2"/>
        <v>33</v>
      </c>
      <c r="G32" s="610"/>
    </row>
    <row r="33" spans="1:7" ht="13.5" thickBot="1" x14ac:dyDescent="0.25">
      <c r="A33" s="334" t="s">
        <v>70</v>
      </c>
      <c r="B33" s="620">
        <f t="shared" si="0"/>
        <v>0</v>
      </c>
      <c r="C33" s="619"/>
      <c r="D33" s="618">
        <f t="shared" si="1"/>
        <v>0</v>
      </c>
      <c r="E33" s="619"/>
      <c r="F33" s="618">
        <f t="shared" si="2"/>
        <v>0</v>
      </c>
      <c r="G33" s="519"/>
    </row>
    <row r="34" spans="1:7" ht="13.5" thickBot="1" x14ac:dyDescent="0.25"/>
    <row r="35" spans="1:7" ht="15" x14ac:dyDescent="0.25">
      <c r="A35" s="621" t="s">
        <v>80</v>
      </c>
      <c r="B35" s="622"/>
      <c r="C35" s="622"/>
      <c r="D35" s="623"/>
    </row>
    <row r="36" spans="1:7" ht="15.75" thickBot="1" x14ac:dyDescent="0.3">
      <c r="A36" s="624" t="s">
        <v>81</v>
      </c>
      <c r="B36" s="624"/>
      <c r="C36" s="624"/>
      <c r="D36" s="624"/>
    </row>
    <row r="37" spans="1:7" ht="15.75" thickBot="1" x14ac:dyDescent="0.25">
      <c r="A37" s="335" t="s">
        <v>18</v>
      </c>
      <c r="B37" s="625" t="s">
        <v>15</v>
      </c>
      <c r="C37" s="617"/>
      <c r="D37" s="335" t="s">
        <v>2</v>
      </c>
    </row>
    <row r="38" spans="1:7" x14ac:dyDescent="0.2">
      <c r="A38" s="336" t="s">
        <v>58</v>
      </c>
      <c r="B38" s="626">
        <f t="shared" ref="B38:B51" si="3">B20+D20+F20</f>
        <v>146</v>
      </c>
      <c r="C38" s="627"/>
      <c r="D38" s="312">
        <f t="shared" ref="D38:D50" si="4">RANK(B38,B38:C51,1)</f>
        <v>8</v>
      </c>
    </row>
    <row r="39" spans="1:7" x14ac:dyDescent="0.2">
      <c r="A39" s="337" t="s">
        <v>59</v>
      </c>
      <c r="B39" s="606">
        <f t="shared" si="3"/>
        <v>298</v>
      </c>
      <c r="C39" s="607"/>
      <c r="D39" s="313">
        <f t="shared" si="4"/>
        <v>10</v>
      </c>
    </row>
    <row r="40" spans="1:7" x14ac:dyDescent="0.2">
      <c r="A40" s="337" t="s">
        <v>60</v>
      </c>
      <c r="B40" s="606">
        <f t="shared" si="3"/>
        <v>31</v>
      </c>
      <c r="C40" s="607"/>
      <c r="D40" s="313">
        <f t="shared" si="4"/>
        <v>6</v>
      </c>
    </row>
    <row r="41" spans="1:7" x14ac:dyDescent="0.2">
      <c r="A41" s="337" t="s">
        <v>61</v>
      </c>
      <c r="B41" s="606">
        <f t="shared" si="3"/>
        <v>0</v>
      </c>
      <c r="C41" s="607"/>
      <c r="D41" s="313">
        <f t="shared" si="4"/>
        <v>1</v>
      </c>
    </row>
    <row r="42" spans="1:7" x14ac:dyDescent="0.2">
      <c r="A42" s="337" t="s">
        <v>62</v>
      </c>
      <c r="B42" s="606">
        <f t="shared" si="3"/>
        <v>137</v>
      </c>
      <c r="C42" s="607"/>
      <c r="D42" s="313">
        <f t="shared" si="4"/>
        <v>5</v>
      </c>
    </row>
    <row r="43" spans="1:7" x14ac:dyDescent="0.2">
      <c r="A43" s="337" t="s">
        <v>63</v>
      </c>
      <c r="B43" s="606">
        <f t="shared" si="3"/>
        <v>0</v>
      </c>
      <c r="C43" s="607"/>
      <c r="D43" s="313">
        <f t="shared" si="4"/>
        <v>1</v>
      </c>
    </row>
    <row r="44" spans="1:7" x14ac:dyDescent="0.2">
      <c r="A44" s="337" t="s">
        <v>64</v>
      </c>
      <c r="B44" s="606">
        <f t="shared" si="3"/>
        <v>0</v>
      </c>
      <c r="C44" s="607"/>
      <c r="D44" s="313">
        <f t="shared" si="4"/>
        <v>1</v>
      </c>
    </row>
    <row r="45" spans="1:7" x14ac:dyDescent="0.2">
      <c r="A45" s="337" t="s">
        <v>65</v>
      </c>
      <c r="B45" s="606">
        <f t="shared" si="3"/>
        <v>269</v>
      </c>
      <c r="C45" s="607"/>
      <c r="D45" s="313">
        <f t="shared" si="4"/>
        <v>4</v>
      </c>
    </row>
    <row r="46" spans="1:7" x14ac:dyDescent="0.2">
      <c r="A46" s="337" t="s">
        <v>66</v>
      </c>
      <c r="B46" s="606">
        <f t="shared" si="3"/>
        <v>580</v>
      </c>
      <c r="C46" s="607"/>
      <c r="D46" s="313">
        <f t="shared" si="4"/>
        <v>6</v>
      </c>
    </row>
    <row r="47" spans="1:7" x14ac:dyDescent="0.2">
      <c r="A47" s="337" t="s">
        <v>67</v>
      </c>
      <c r="B47" s="606">
        <f t="shared" si="3"/>
        <v>178</v>
      </c>
      <c r="C47" s="607"/>
      <c r="D47" s="313">
        <f t="shared" si="4"/>
        <v>3</v>
      </c>
    </row>
    <row r="48" spans="1:7" x14ac:dyDescent="0.2">
      <c r="A48" s="337" t="s">
        <v>68</v>
      </c>
      <c r="B48" s="606">
        <f t="shared" si="3"/>
        <v>0</v>
      </c>
      <c r="C48" s="607"/>
      <c r="D48" s="313">
        <f t="shared" si="4"/>
        <v>1</v>
      </c>
    </row>
    <row r="49" spans="1:4" x14ac:dyDescent="0.2">
      <c r="A49" s="337" t="s">
        <v>69</v>
      </c>
      <c r="B49" s="606">
        <f t="shared" si="3"/>
        <v>434</v>
      </c>
      <c r="C49" s="607"/>
      <c r="D49" s="313">
        <f t="shared" si="4"/>
        <v>3</v>
      </c>
    </row>
    <row r="50" spans="1:4" x14ac:dyDescent="0.2">
      <c r="A50" s="345" t="s">
        <v>84</v>
      </c>
      <c r="B50" s="606">
        <f t="shared" si="3"/>
        <v>315</v>
      </c>
      <c r="C50" s="607"/>
      <c r="D50" s="313">
        <f t="shared" si="4"/>
        <v>2</v>
      </c>
    </row>
    <row r="51" spans="1:4" ht="13.5" thickBot="1" x14ac:dyDescent="0.25">
      <c r="A51" s="338" t="s">
        <v>70</v>
      </c>
      <c r="B51" s="572">
        <f t="shared" si="3"/>
        <v>0</v>
      </c>
      <c r="C51" s="605"/>
      <c r="D51" s="314">
        <f>RANK(B51,B51:C63,1)</f>
        <v>1</v>
      </c>
    </row>
  </sheetData>
  <autoFilter ref="A37:D37">
    <filterColumn colId="1" showButton="0"/>
  </autoFilter>
  <mergeCells count="70">
    <mergeCell ref="F33:G33"/>
    <mergeCell ref="D33:E33"/>
    <mergeCell ref="B33:C33"/>
    <mergeCell ref="B50:C50"/>
    <mergeCell ref="B32:C32"/>
    <mergeCell ref="D32:E32"/>
    <mergeCell ref="F32:G32"/>
    <mergeCell ref="A35:D35"/>
    <mergeCell ref="A36:D36"/>
    <mergeCell ref="B37:C37"/>
    <mergeCell ref="B38:C38"/>
    <mergeCell ref="B39:C39"/>
    <mergeCell ref="B40:C40"/>
    <mergeCell ref="B47:C47"/>
    <mergeCell ref="B48:C48"/>
    <mergeCell ref="A1:A2"/>
    <mergeCell ref="B1:G1"/>
    <mergeCell ref="H1:M1"/>
    <mergeCell ref="N1:S1"/>
    <mergeCell ref="A18:A19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51:C51"/>
    <mergeCell ref="B41:C41"/>
    <mergeCell ref="B42:C42"/>
    <mergeCell ref="B43:C43"/>
    <mergeCell ref="B44:C44"/>
    <mergeCell ref="B45:C45"/>
    <mergeCell ref="B46:C46"/>
    <mergeCell ref="B49:C4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M49"/>
  <sheetViews>
    <sheetView workbookViewId="0">
      <selection activeCell="B4" sqref="B4:B19"/>
    </sheetView>
  </sheetViews>
  <sheetFormatPr baseColWidth="10" defaultRowHeight="12.75" x14ac:dyDescent="0.2"/>
  <cols>
    <col min="4" max="6" width="11.42578125" customWidth="1"/>
    <col min="7" max="12" width="13.140625" customWidth="1"/>
    <col min="13" max="13" width="15.140625" customWidth="1"/>
  </cols>
  <sheetData>
    <row r="1" spans="1:13" ht="13.5" thickBot="1" x14ac:dyDescent="0.25"/>
    <row r="2" spans="1:13" ht="13.5" thickBot="1" x14ac:dyDescent="0.25">
      <c r="A2" s="628" t="s">
        <v>13</v>
      </c>
      <c r="B2" s="628"/>
      <c r="C2" s="628"/>
      <c r="D2" s="628" t="s">
        <v>12</v>
      </c>
      <c r="E2" s="628"/>
      <c r="F2" s="628"/>
      <c r="G2" s="628" t="s">
        <v>11</v>
      </c>
      <c r="H2" s="628"/>
      <c r="I2" s="628"/>
      <c r="J2" s="628" t="s">
        <v>10</v>
      </c>
      <c r="K2" s="628"/>
      <c r="L2" s="628"/>
      <c r="M2" s="629" t="s">
        <v>57</v>
      </c>
    </row>
    <row r="3" spans="1:13" ht="13.5" thickBot="1" x14ac:dyDescent="0.25">
      <c r="A3" s="13" t="s">
        <v>14</v>
      </c>
      <c r="B3" s="13" t="s">
        <v>16</v>
      </c>
      <c r="C3" s="14">
        <v>0.05</v>
      </c>
      <c r="D3" s="13" t="s">
        <v>14</v>
      </c>
      <c r="E3" s="13" t="s">
        <v>16</v>
      </c>
      <c r="F3" s="14">
        <v>0.2</v>
      </c>
      <c r="G3" s="13" t="s">
        <v>14</v>
      </c>
      <c r="H3" s="13" t="s">
        <v>16</v>
      </c>
      <c r="I3" s="14">
        <v>0.3</v>
      </c>
      <c r="J3" s="13" t="s">
        <v>14</v>
      </c>
      <c r="K3" s="13" t="s">
        <v>16</v>
      </c>
      <c r="L3" s="14">
        <v>0.35</v>
      </c>
      <c r="M3" s="630"/>
    </row>
    <row r="4" spans="1:13" x14ac:dyDescent="0.2">
      <c r="A4" s="15">
        <v>1</v>
      </c>
      <c r="B4" s="12">
        <v>20</v>
      </c>
      <c r="C4" s="19">
        <f>C3</f>
        <v>0.05</v>
      </c>
      <c r="D4" s="15">
        <v>1</v>
      </c>
      <c r="E4" s="12">
        <v>20</v>
      </c>
      <c r="F4" s="19">
        <f>F3</f>
        <v>0.2</v>
      </c>
      <c r="G4" s="15">
        <v>1</v>
      </c>
      <c r="H4" s="12">
        <v>20</v>
      </c>
      <c r="I4" s="19">
        <f>I3</f>
        <v>0.3</v>
      </c>
      <c r="J4" s="15">
        <v>1</v>
      </c>
      <c r="K4" s="12">
        <v>20</v>
      </c>
      <c r="L4" s="19">
        <f>L3</f>
        <v>0.35</v>
      </c>
      <c r="M4" s="317" t="s">
        <v>58</v>
      </c>
    </row>
    <row r="5" spans="1:13" x14ac:dyDescent="0.2">
      <c r="A5" s="16">
        <v>2</v>
      </c>
      <c r="B5" s="11">
        <v>18</v>
      </c>
      <c r="C5" s="20">
        <f t="shared" ref="C5:C43" si="0">B5/B$4*C$3</f>
        <v>4.5000000000000005E-2</v>
      </c>
      <c r="D5" s="16">
        <v>2</v>
      </c>
      <c r="E5" s="11">
        <v>18</v>
      </c>
      <c r="F5" s="20">
        <f t="shared" ref="F5:F43" si="1">E5/E$4*F$3</f>
        <v>0.18000000000000002</v>
      </c>
      <c r="G5" s="16">
        <v>2</v>
      </c>
      <c r="H5" s="11">
        <v>18</v>
      </c>
      <c r="I5" s="20">
        <f t="shared" ref="I5:I43" si="2">H5/H$4*I$3</f>
        <v>0.27</v>
      </c>
      <c r="J5" s="16">
        <v>2</v>
      </c>
      <c r="K5" s="11">
        <v>18</v>
      </c>
      <c r="L5" s="20">
        <f t="shared" ref="L5:L43" si="3">K5/K$4*L$3</f>
        <v>0.315</v>
      </c>
      <c r="M5" s="318" t="s">
        <v>59</v>
      </c>
    </row>
    <row r="6" spans="1:13" x14ac:dyDescent="0.2">
      <c r="A6" s="16">
        <v>3</v>
      </c>
      <c r="B6" s="11">
        <v>16</v>
      </c>
      <c r="C6" s="20">
        <f t="shared" si="0"/>
        <v>4.0000000000000008E-2</v>
      </c>
      <c r="D6" s="16">
        <v>3</v>
      </c>
      <c r="E6" s="11">
        <v>16</v>
      </c>
      <c r="F6" s="20">
        <f t="shared" si="1"/>
        <v>0.16000000000000003</v>
      </c>
      <c r="G6" s="16">
        <v>3</v>
      </c>
      <c r="H6" s="11">
        <v>16</v>
      </c>
      <c r="I6" s="20">
        <f t="shared" si="2"/>
        <v>0.24</v>
      </c>
      <c r="J6" s="16">
        <v>3</v>
      </c>
      <c r="K6" s="11">
        <v>16</v>
      </c>
      <c r="L6" s="20">
        <f t="shared" si="3"/>
        <v>0.27999999999999997</v>
      </c>
      <c r="M6" s="318" t="s">
        <v>60</v>
      </c>
    </row>
    <row r="7" spans="1:13" x14ac:dyDescent="0.2">
      <c r="A7" s="16">
        <v>4</v>
      </c>
      <c r="B7" s="11">
        <v>14</v>
      </c>
      <c r="C7" s="20">
        <f t="shared" si="0"/>
        <v>3.4999999999999996E-2</v>
      </c>
      <c r="D7" s="16">
        <v>4</v>
      </c>
      <c r="E7" s="11">
        <v>14</v>
      </c>
      <c r="F7" s="20">
        <f t="shared" si="1"/>
        <v>0.13999999999999999</v>
      </c>
      <c r="G7" s="16">
        <v>4</v>
      </c>
      <c r="H7" s="11">
        <v>14</v>
      </c>
      <c r="I7" s="20">
        <f t="shared" si="2"/>
        <v>0.21</v>
      </c>
      <c r="J7" s="16">
        <v>4</v>
      </c>
      <c r="K7" s="11">
        <v>14</v>
      </c>
      <c r="L7" s="20">
        <f t="shared" si="3"/>
        <v>0.24499999999999997</v>
      </c>
      <c r="M7" s="318" t="s">
        <v>61</v>
      </c>
    </row>
    <row r="8" spans="1:13" x14ac:dyDescent="0.2">
      <c r="A8" s="16">
        <v>5</v>
      </c>
      <c r="B8" s="11">
        <v>13</v>
      </c>
      <c r="C8" s="20">
        <f t="shared" si="0"/>
        <v>3.2500000000000001E-2</v>
      </c>
      <c r="D8" s="16">
        <v>5</v>
      </c>
      <c r="E8" s="11">
        <v>13</v>
      </c>
      <c r="F8" s="20">
        <f t="shared" si="1"/>
        <v>0.13</v>
      </c>
      <c r="G8" s="16">
        <v>5</v>
      </c>
      <c r="H8" s="11">
        <v>13</v>
      </c>
      <c r="I8" s="20">
        <f t="shared" si="2"/>
        <v>0.19500000000000001</v>
      </c>
      <c r="J8" s="16">
        <v>5</v>
      </c>
      <c r="K8" s="11">
        <v>13</v>
      </c>
      <c r="L8" s="20">
        <f t="shared" si="3"/>
        <v>0.22749999999999998</v>
      </c>
      <c r="M8" s="318" t="s">
        <v>62</v>
      </c>
    </row>
    <row r="9" spans="1:13" x14ac:dyDescent="0.2">
      <c r="A9" s="16">
        <v>6</v>
      </c>
      <c r="B9" s="11">
        <v>12</v>
      </c>
      <c r="C9" s="20">
        <f t="shared" si="0"/>
        <v>0.03</v>
      </c>
      <c r="D9" s="16">
        <v>6</v>
      </c>
      <c r="E9" s="11">
        <v>12</v>
      </c>
      <c r="F9" s="20">
        <f t="shared" si="1"/>
        <v>0.12</v>
      </c>
      <c r="G9" s="16">
        <v>6</v>
      </c>
      <c r="H9" s="11">
        <v>12</v>
      </c>
      <c r="I9" s="20">
        <f t="shared" si="2"/>
        <v>0.18</v>
      </c>
      <c r="J9" s="16">
        <v>6</v>
      </c>
      <c r="K9" s="11">
        <v>12</v>
      </c>
      <c r="L9" s="20">
        <f t="shared" si="3"/>
        <v>0.21</v>
      </c>
      <c r="M9" s="318" t="s">
        <v>63</v>
      </c>
    </row>
    <row r="10" spans="1:13" x14ac:dyDescent="0.2">
      <c r="A10" s="16">
        <v>7</v>
      </c>
      <c r="B10" s="11">
        <v>11</v>
      </c>
      <c r="C10" s="20">
        <f t="shared" si="0"/>
        <v>2.7500000000000004E-2</v>
      </c>
      <c r="D10" s="16">
        <v>7</v>
      </c>
      <c r="E10" s="11">
        <v>11</v>
      </c>
      <c r="F10" s="20">
        <f t="shared" si="1"/>
        <v>0.11000000000000001</v>
      </c>
      <c r="G10" s="16">
        <v>7</v>
      </c>
      <c r="H10" s="11">
        <v>11</v>
      </c>
      <c r="I10" s="20">
        <f t="shared" si="2"/>
        <v>0.16500000000000001</v>
      </c>
      <c r="J10" s="16">
        <v>7</v>
      </c>
      <c r="K10" s="11">
        <v>11</v>
      </c>
      <c r="L10" s="20">
        <f t="shared" si="3"/>
        <v>0.1925</v>
      </c>
      <c r="M10" s="318" t="s">
        <v>64</v>
      </c>
    </row>
    <row r="11" spans="1:13" x14ac:dyDescent="0.2">
      <c r="A11" s="16">
        <v>8</v>
      </c>
      <c r="B11" s="11">
        <v>10</v>
      </c>
      <c r="C11" s="20">
        <f t="shared" si="0"/>
        <v>2.5000000000000001E-2</v>
      </c>
      <c r="D11" s="16">
        <v>8</v>
      </c>
      <c r="E11" s="11">
        <v>10</v>
      </c>
      <c r="F11" s="20">
        <f t="shared" si="1"/>
        <v>0.1</v>
      </c>
      <c r="G11" s="16">
        <v>8</v>
      </c>
      <c r="H11" s="11">
        <v>10</v>
      </c>
      <c r="I11" s="20">
        <f t="shared" si="2"/>
        <v>0.15</v>
      </c>
      <c r="J11" s="16">
        <v>8</v>
      </c>
      <c r="K11" s="11">
        <v>10</v>
      </c>
      <c r="L11" s="20">
        <f t="shared" si="3"/>
        <v>0.17499999999999999</v>
      </c>
      <c r="M11" s="318" t="s">
        <v>65</v>
      </c>
    </row>
    <row r="12" spans="1:13" x14ac:dyDescent="0.2">
      <c r="A12" s="16">
        <v>9</v>
      </c>
      <c r="B12" s="11">
        <v>8</v>
      </c>
      <c r="C12" s="20">
        <f t="shared" si="0"/>
        <v>2.0000000000000004E-2</v>
      </c>
      <c r="D12" s="16">
        <v>9</v>
      </c>
      <c r="E12" s="11">
        <v>8</v>
      </c>
      <c r="F12" s="20">
        <f t="shared" si="1"/>
        <v>8.0000000000000016E-2</v>
      </c>
      <c r="G12" s="16">
        <v>9</v>
      </c>
      <c r="H12" s="11">
        <v>8</v>
      </c>
      <c r="I12" s="20">
        <f t="shared" si="2"/>
        <v>0.12</v>
      </c>
      <c r="J12" s="16">
        <v>9</v>
      </c>
      <c r="K12" s="11">
        <v>8</v>
      </c>
      <c r="L12" s="20">
        <f t="shared" si="3"/>
        <v>0.13999999999999999</v>
      </c>
      <c r="M12" s="318" t="s">
        <v>66</v>
      </c>
    </row>
    <row r="13" spans="1:13" x14ac:dyDescent="0.2">
      <c r="A13" s="16">
        <v>10</v>
      </c>
      <c r="B13" s="11">
        <v>7</v>
      </c>
      <c r="C13" s="20">
        <f t="shared" si="0"/>
        <v>1.7499999999999998E-2</v>
      </c>
      <c r="D13" s="16">
        <v>10</v>
      </c>
      <c r="E13" s="11">
        <v>7</v>
      </c>
      <c r="F13" s="20">
        <f t="shared" si="1"/>
        <v>6.9999999999999993E-2</v>
      </c>
      <c r="G13" s="16">
        <v>10</v>
      </c>
      <c r="H13" s="11">
        <v>7</v>
      </c>
      <c r="I13" s="20">
        <f t="shared" si="2"/>
        <v>0.105</v>
      </c>
      <c r="J13" s="16">
        <v>10</v>
      </c>
      <c r="K13" s="11">
        <v>7</v>
      </c>
      <c r="L13" s="20">
        <f t="shared" si="3"/>
        <v>0.12249999999999998</v>
      </c>
      <c r="M13" s="318" t="s">
        <v>67</v>
      </c>
    </row>
    <row r="14" spans="1:13" x14ac:dyDescent="0.2">
      <c r="A14" s="16">
        <v>11</v>
      </c>
      <c r="B14" s="11">
        <v>6</v>
      </c>
      <c r="C14" s="20">
        <f t="shared" si="0"/>
        <v>1.4999999999999999E-2</v>
      </c>
      <c r="D14" s="16">
        <v>11</v>
      </c>
      <c r="E14" s="11">
        <v>6</v>
      </c>
      <c r="F14" s="20">
        <f t="shared" si="1"/>
        <v>0.06</v>
      </c>
      <c r="G14" s="16">
        <v>11</v>
      </c>
      <c r="H14" s="11">
        <v>6</v>
      </c>
      <c r="I14" s="20">
        <f t="shared" si="2"/>
        <v>0.09</v>
      </c>
      <c r="J14" s="16">
        <v>11</v>
      </c>
      <c r="K14" s="11">
        <v>6</v>
      </c>
      <c r="L14" s="20">
        <f t="shared" si="3"/>
        <v>0.105</v>
      </c>
      <c r="M14" s="318" t="s">
        <v>68</v>
      </c>
    </row>
    <row r="15" spans="1:13" x14ac:dyDescent="0.2">
      <c r="A15" s="16">
        <v>12</v>
      </c>
      <c r="B15" s="11">
        <v>5</v>
      </c>
      <c r="C15" s="20">
        <f t="shared" si="0"/>
        <v>1.2500000000000001E-2</v>
      </c>
      <c r="D15" s="16">
        <v>12</v>
      </c>
      <c r="E15" s="11">
        <v>5</v>
      </c>
      <c r="F15" s="20">
        <f t="shared" si="1"/>
        <v>0.05</v>
      </c>
      <c r="G15" s="16">
        <v>12</v>
      </c>
      <c r="H15" s="11">
        <v>5</v>
      </c>
      <c r="I15" s="20">
        <f t="shared" si="2"/>
        <v>7.4999999999999997E-2</v>
      </c>
      <c r="J15" s="16">
        <v>12</v>
      </c>
      <c r="K15" s="11">
        <v>5</v>
      </c>
      <c r="L15" s="20">
        <f t="shared" si="3"/>
        <v>8.7499999999999994E-2</v>
      </c>
      <c r="M15" s="318" t="s">
        <v>69</v>
      </c>
    </row>
    <row r="16" spans="1:13" x14ac:dyDescent="0.2">
      <c r="A16" s="16">
        <v>13</v>
      </c>
      <c r="B16" s="11">
        <v>4</v>
      </c>
      <c r="C16" s="20">
        <f t="shared" si="0"/>
        <v>1.0000000000000002E-2</v>
      </c>
      <c r="D16" s="16">
        <v>13</v>
      </c>
      <c r="E16" s="11">
        <v>4</v>
      </c>
      <c r="F16" s="20">
        <f t="shared" si="1"/>
        <v>4.0000000000000008E-2</v>
      </c>
      <c r="G16" s="16">
        <v>13</v>
      </c>
      <c r="H16" s="11">
        <v>4</v>
      </c>
      <c r="I16" s="20">
        <f t="shared" si="2"/>
        <v>0.06</v>
      </c>
      <c r="J16" s="16">
        <v>13</v>
      </c>
      <c r="K16" s="11">
        <v>4</v>
      </c>
      <c r="L16" s="20">
        <f t="shared" si="3"/>
        <v>6.9999999999999993E-2</v>
      </c>
      <c r="M16" s="342" t="s">
        <v>84</v>
      </c>
    </row>
    <row r="17" spans="1:13" ht="13.5" thickBot="1" x14ac:dyDescent="0.25">
      <c r="A17" s="16">
        <v>14</v>
      </c>
      <c r="B17" s="11">
        <v>3</v>
      </c>
      <c r="C17" s="20">
        <f t="shared" si="0"/>
        <v>7.4999999999999997E-3</v>
      </c>
      <c r="D17" s="16">
        <v>14</v>
      </c>
      <c r="E17" s="11">
        <v>3</v>
      </c>
      <c r="F17" s="20">
        <f t="shared" si="1"/>
        <v>0.03</v>
      </c>
      <c r="G17" s="16">
        <v>14</v>
      </c>
      <c r="H17" s="11">
        <v>3</v>
      </c>
      <c r="I17" s="20">
        <f t="shared" si="2"/>
        <v>4.4999999999999998E-2</v>
      </c>
      <c r="J17" s="16">
        <v>14</v>
      </c>
      <c r="K17" s="11">
        <v>3</v>
      </c>
      <c r="L17" s="20">
        <f t="shared" si="3"/>
        <v>5.2499999999999998E-2</v>
      </c>
      <c r="M17" s="319" t="s">
        <v>70</v>
      </c>
    </row>
    <row r="18" spans="1:13" x14ac:dyDescent="0.2">
      <c r="A18" s="16">
        <v>15</v>
      </c>
      <c r="B18" s="11">
        <v>2</v>
      </c>
      <c r="C18" s="20">
        <f t="shared" si="0"/>
        <v>5.000000000000001E-3</v>
      </c>
      <c r="D18" s="16">
        <v>15</v>
      </c>
      <c r="E18" s="11">
        <v>2</v>
      </c>
      <c r="F18" s="20">
        <f t="shared" si="1"/>
        <v>2.0000000000000004E-2</v>
      </c>
      <c r="G18" s="16">
        <v>15</v>
      </c>
      <c r="H18" s="11">
        <v>2</v>
      </c>
      <c r="I18" s="20">
        <f t="shared" si="2"/>
        <v>0.03</v>
      </c>
      <c r="J18" s="16">
        <v>15</v>
      </c>
      <c r="K18" s="11">
        <v>2</v>
      </c>
      <c r="L18" s="20">
        <f t="shared" si="3"/>
        <v>3.4999999999999996E-2</v>
      </c>
      <c r="M18" s="320"/>
    </row>
    <row r="19" spans="1:13" x14ac:dyDescent="0.2">
      <c r="A19" s="16">
        <v>16</v>
      </c>
      <c r="B19" s="11">
        <v>1</v>
      </c>
      <c r="C19" s="20">
        <f t="shared" si="0"/>
        <v>2.5000000000000005E-3</v>
      </c>
      <c r="D19" s="16">
        <v>16</v>
      </c>
      <c r="E19" s="11">
        <v>1</v>
      </c>
      <c r="F19" s="20">
        <f t="shared" si="1"/>
        <v>1.0000000000000002E-2</v>
      </c>
      <c r="G19" s="16">
        <v>16</v>
      </c>
      <c r="H19" s="11">
        <v>1</v>
      </c>
      <c r="I19" s="20">
        <f t="shared" si="2"/>
        <v>1.4999999999999999E-2</v>
      </c>
      <c r="J19" s="16">
        <v>16</v>
      </c>
      <c r="K19" s="11">
        <v>1</v>
      </c>
      <c r="L19" s="20">
        <f t="shared" si="3"/>
        <v>1.7499999999999998E-2</v>
      </c>
      <c r="M19" s="321"/>
    </row>
    <row r="20" spans="1:13" x14ac:dyDescent="0.2">
      <c r="A20" s="16">
        <v>17</v>
      </c>
      <c r="B20" s="11">
        <v>0</v>
      </c>
      <c r="C20" s="20">
        <f t="shared" si="0"/>
        <v>0</v>
      </c>
      <c r="D20" s="16">
        <v>17</v>
      </c>
      <c r="E20" s="11">
        <v>0</v>
      </c>
      <c r="F20" s="20">
        <f t="shared" si="1"/>
        <v>0</v>
      </c>
      <c r="G20" s="16">
        <v>17</v>
      </c>
      <c r="H20" s="11">
        <v>0</v>
      </c>
      <c r="I20" s="20">
        <f t="shared" si="2"/>
        <v>0</v>
      </c>
      <c r="J20" s="16">
        <v>17</v>
      </c>
      <c r="K20" s="11">
        <v>0</v>
      </c>
      <c r="L20" s="20">
        <f t="shared" si="3"/>
        <v>0</v>
      </c>
      <c r="M20" s="321"/>
    </row>
    <row r="21" spans="1:13" x14ac:dyDescent="0.2">
      <c r="A21" s="16">
        <v>18</v>
      </c>
      <c r="B21" s="11">
        <v>0</v>
      </c>
      <c r="C21" s="20">
        <f t="shared" si="0"/>
        <v>0</v>
      </c>
      <c r="D21" s="16">
        <v>18</v>
      </c>
      <c r="E21" s="11">
        <v>0</v>
      </c>
      <c r="F21" s="20">
        <f t="shared" si="1"/>
        <v>0</v>
      </c>
      <c r="G21" s="16">
        <v>18</v>
      </c>
      <c r="H21" s="11">
        <v>0</v>
      </c>
      <c r="I21" s="20">
        <f t="shared" si="2"/>
        <v>0</v>
      </c>
      <c r="J21" s="16">
        <v>18</v>
      </c>
      <c r="K21" s="11">
        <v>0</v>
      </c>
      <c r="L21" s="20">
        <f t="shared" si="3"/>
        <v>0</v>
      </c>
      <c r="M21" s="321"/>
    </row>
    <row r="22" spans="1:13" x14ac:dyDescent="0.2">
      <c r="A22" s="16">
        <v>19</v>
      </c>
      <c r="B22" s="11">
        <v>0</v>
      </c>
      <c r="C22" s="20">
        <f t="shared" si="0"/>
        <v>0</v>
      </c>
      <c r="D22" s="16">
        <v>19</v>
      </c>
      <c r="E22" s="11">
        <v>0</v>
      </c>
      <c r="F22" s="20">
        <f t="shared" si="1"/>
        <v>0</v>
      </c>
      <c r="G22" s="16">
        <v>19</v>
      </c>
      <c r="H22" s="11">
        <v>0</v>
      </c>
      <c r="I22" s="20">
        <f t="shared" si="2"/>
        <v>0</v>
      </c>
      <c r="J22" s="16">
        <v>19</v>
      </c>
      <c r="K22" s="11">
        <v>0</v>
      </c>
      <c r="L22" s="20">
        <f t="shared" si="3"/>
        <v>0</v>
      </c>
      <c r="M22" s="321"/>
    </row>
    <row r="23" spans="1:13" x14ac:dyDescent="0.2">
      <c r="A23" s="16">
        <v>20</v>
      </c>
      <c r="B23" s="11">
        <v>0</v>
      </c>
      <c r="C23" s="20">
        <f t="shared" si="0"/>
        <v>0</v>
      </c>
      <c r="D23" s="16">
        <v>20</v>
      </c>
      <c r="E23" s="11">
        <v>0</v>
      </c>
      <c r="F23" s="20">
        <f t="shared" si="1"/>
        <v>0</v>
      </c>
      <c r="G23" s="16">
        <v>20</v>
      </c>
      <c r="H23" s="11">
        <v>0</v>
      </c>
      <c r="I23" s="20">
        <f t="shared" si="2"/>
        <v>0</v>
      </c>
      <c r="J23" s="16">
        <v>20</v>
      </c>
      <c r="K23" s="11">
        <v>0</v>
      </c>
      <c r="L23" s="20">
        <f t="shared" si="3"/>
        <v>0</v>
      </c>
      <c r="M23" s="321"/>
    </row>
    <row r="24" spans="1:13" x14ac:dyDescent="0.2">
      <c r="A24" s="16">
        <v>21</v>
      </c>
      <c r="B24" s="11">
        <v>0</v>
      </c>
      <c r="C24" s="20">
        <f t="shared" si="0"/>
        <v>0</v>
      </c>
      <c r="D24" s="16">
        <v>21</v>
      </c>
      <c r="E24" s="11">
        <v>0</v>
      </c>
      <c r="F24" s="20">
        <f t="shared" si="1"/>
        <v>0</v>
      </c>
      <c r="G24" s="16">
        <v>21</v>
      </c>
      <c r="H24" s="11">
        <v>0</v>
      </c>
      <c r="I24" s="20">
        <f t="shared" si="2"/>
        <v>0</v>
      </c>
      <c r="J24" s="16">
        <v>21</v>
      </c>
      <c r="K24" s="11">
        <v>0</v>
      </c>
      <c r="L24" s="20">
        <f t="shared" si="3"/>
        <v>0</v>
      </c>
      <c r="M24" s="321"/>
    </row>
    <row r="25" spans="1:13" x14ac:dyDescent="0.2">
      <c r="A25" s="16">
        <v>22</v>
      </c>
      <c r="B25" s="11">
        <v>0</v>
      </c>
      <c r="C25" s="20">
        <f t="shared" si="0"/>
        <v>0</v>
      </c>
      <c r="D25" s="16">
        <v>22</v>
      </c>
      <c r="E25" s="11">
        <v>0</v>
      </c>
      <c r="F25" s="20">
        <f t="shared" si="1"/>
        <v>0</v>
      </c>
      <c r="G25" s="16">
        <v>22</v>
      </c>
      <c r="H25" s="11">
        <v>0</v>
      </c>
      <c r="I25" s="20">
        <f t="shared" si="2"/>
        <v>0</v>
      </c>
      <c r="J25" s="16">
        <v>22</v>
      </c>
      <c r="K25" s="11">
        <v>0</v>
      </c>
      <c r="L25" s="20">
        <f t="shared" si="3"/>
        <v>0</v>
      </c>
      <c r="M25" s="321"/>
    </row>
    <row r="26" spans="1:13" x14ac:dyDescent="0.2">
      <c r="A26" s="16">
        <v>23</v>
      </c>
      <c r="B26" s="11">
        <v>0</v>
      </c>
      <c r="C26" s="20">
        <f t="shared" si="0"/>
        <v>0</v>
      </c>
      <c r="D26" s="16">
        <v>23</v>
      </c>
      <c r="E26" s="11">
        <v>0</v>
      </c>
      <c r="F26" s="20">
        <f t="shared" si="1"/>
        <v>0</v>
      </c>
      <c r="G26" s="16">
        <v>23</v>
      </c>
      <c r="H26" s="11">
        <v>0</v>
      </c>
      <c r="I26" s="20">
        <f t="shared" si="2"/>
        <v>0</v>
      </c>
      <c r="J26" s="16">
        <v>23</v>
      </c>
      <c r="K26" s="11">
        <v>0</v>
      </c>
      <c r="L26" s="20">
        <f t="shared" si="3"/>
        <v>0</v>
      </c>
      <c r="M26" s="321"/>
    </row>
    <row r="27" spans="1:13" x14ac:dyDescent="0.2">
      <c r="A27" s="16">
        <v>24</v>
      </c>
      <c r="B27" s="11">
        <v>0</v>
      </c>
      <c r="C27" s="20">
        <f t="shared" si="0"/>
        <v>0</v>
      </c>
      <c r="D27" s="16">
        <v>24</v>
      </c>
      <c r="E27" s="11">
        <v>0</v>
      </c>
      <c r="F27" s="20">
        <f t="shared" si="1"/>
        <v>0</v>
      </c>
      <c r="G27" s="16">
        <v>24</v>
      </c>
      <c r="H27" s="11">
        <v>0</v>
      </c>
      <c r="I27" s="20">
        <f t="shared" si="2"/>
        <v>0</v>
      </c>
      <c r="J27" s="16">
        <v>24</v>
      </c>
      <c r="K27" s="11">
        <v>0</v>
      </c>
      <c r="L27" s="20">
        <f t="shared" si="3"/>
        <v>0</v>
      </c>
      <c r="M27" s="321"/>
    </row>
    <row r="28" spans="1:13" x14ac:dyDescent="0.2">
      <c r="A28" s="16">
        <v>25</v>
      </c>
      <c r="B28" s="11">
        <v>0</v>
      </c>
      <c r="C28" s="20">
        <f t="shared" si="0"/>
        <v>0</v>
      </c>
      <c r="D28" s="16">
        <v>25</v>
      </c>
      <c r="E28" s="11">
        <v>0</v>
      </c>
      <c r="F28" s="20">
        <f t="shared" si="1"/>
        <v>0</v>
      </c>
      <c r="G28" s="16">
        <v>25</v>
      </c>
      <c r="H28" s="11">
        <v>0</v>
      </c>
      <c r="I28" s="20">
        <f t="shared" si="2"/>
        <v>0</v>
      </c>
      <c r="J28" s="16">
        <v>25</v>
      </c>
      <c r="K28" s="11">
        <v>0</v>
      </c>
      <c r="L28" s="20">
        <f t="shared" si="3"/>
        <v>0</v>
      </c>
      <c r="M28" s="321"/>
    </row>
    <row r="29" spans="1:13" x14ac:dyDescent="0.2">
      <c r="A29" s="16">
        <v>26</v>
      </c>
      <c r="B29" s="11">
        <v>0</v>
      </c>
      <c r="C29" s="20">
        <f t="shared" si="0"/>
        <v>0</v>
      </c>
      <c r="D29" s="16">
        <v>26</v>
      </c>
      <c r="E29" s="11">
        <v>0</v>
      </c>
      <c r="F29" s="20">
        <f t="shared" si="1"/>
        <v>0</v>
      </c>
      <c r="G29" s="16">
        <v>26</v>
      </c>
      <c r="H29" s="11">
        <v>0</v>
      </c>
      <c r="I29" s="20">
        <f t="shared" si="2"/>
        <v>0</v>
      </c>
      <c r="J29" s="16">
        <v>26</v>
      </c>
      <c r="K29" s="11">
        <v>0</v>
      </c>
      <c r="L29" s="20">
        <f t="shared" si="3"/>
        <v>0</v>
      </c>
      <c r="M29" s="321"/>
    </row>
    <row r="30" spans="1:13" x14ac:dyDescent="0.2">
      <c r="A30" s="16">
        <v>27</v>
      </c>
      <c r="B30" s="11">
        <v>0</v>
      </c>
      <c r="C30" s="20">
        <f t="shared" si="0"/>
        <v>0</v>
      </c>
      <c r="D30" s="16">
        <v>27</v>
      </c>
      <c r="E30" s="11">
        <v>0</v>
      </c>
      <c r="F30" s="20">
        <f t="shared" si="1"/>
        <v>0</v>
      </c>
      <c r="G30" s="16">
        <v>27</v>
      </c>
      <c r="H30" s="11">
        <v>0</v>
      </c>
      <c r="I30" s="20">
        <f t="shared" si="2"/>
        <v>0</v>
      </c>
      <c r="J30" s="16">
        <v>27</v>
      </c>
      <c r="K30" s="11">
        <v>0</v>
      </c>
      <c r="L30" s="20">
        <f t="shared" si="3"/>
        <v>0</v>
      </c>
      <c r="M30" s="321"/>
    </row>
    <row r="31" spans="1:13" x14ac:dyDescent="0.2">
      <c r="A31" s="16">
        <v>28</v>
      </c>
      <c r="B31" s="11">
        <v>0</v>
      </c>
      <c r="C31" s="20">
        <f t="shared" si="0"/>
        <v>0</v>
      </c>
      <c r="D31" s="16">
        <v>28</v>
      </c>
      <c r="E31" s="11">
        <v>0</v>
      </c>
      <c r="F31" s="20">
        <f t="shared" si="1"/>
        <v>0</v>
      </c>
      <c r="G31" s="16">
        <v>28</v>
      </c>
      <c r="H31" s="11">
        <v>0</v>
      </c>
      <c r="I31" s="20">
        <f t="shared" si="2"/>
        <v>0</v>
      </c>
      <c r="J31" s="16">
        <v>28</v>
      </c>
      <c r="K31" s="11">
        <v>0</v>
      </c>
      <c r="L31" s="20">
        <f t="shared" si="3"/>
        <v>0</v>
      </c>
      <c r="M31" s="321"/>
    </row>
    <row r="32" spans="1:13" x14ac:dyDescent="0.2">
      <c r="A32" s="16">
        <v>29</v>
      </c>
      <c r="B32" s="11">
        <v>0</v>
      </c>
      <c r="C32" s="20">
        <f t="shared" si="0"/>
        <v>0</v>
      </c>
      <c r="D32" s="16">
        <v>29</v>
      </c>
      <c r="E32" s="11">
        <v>0</v>
      </c>
      <c r="F32" s="20">
        <f t="shared" si="1"/>
        <v>0</v>
      </c>
      <c r="G32" s="16">
        <v>29</v>
      </c>
      <c r="H32" s="11">
        <v>0</v>
      </c>
      <c r="I32" s="20">
        <f t="shared" si="2"/>
        <v>0</v>
      </c>
      <c r="J32" s="16">
        <v>29</v>
      </c>
      <c r="K32" s="11">
        <v>0</v>
      </c>
      <c r="L32" s="20">
        <f t="shared" si="3"/>
        <v>0</v>
      </c>
      <c r="M32" s="321"/>
    </row>
    <row r="33" spans="1:13" x14ac:dyDescent="0.2">
      <c r="A33" s="16">
        <v>30</v>
      </c>
      <c r="B33" s="11">
        <v>0</v>
      </c>
      <c r="C33" s="20">
        <f t="shared" si="0"/>
        <v>0</v>
      </c>
      <c r="D33" s="16">
        <v>30</v>
      </c>
      <c r="E33" s="11">
        <v>0</v>
      </c>
      <c r="F33" s="20">
        <f t="shared" si="1"/>
        <v>0</v>
      </c>
      <c r="G33" s="16">
        <v>30</v>
      </c>
      <c r="H33" s="11">
        <v>0</v>
      </c>
      <c r="I33" s="20">
        <f t="shared" si="2"/>
        <v>0</v>
      </c>
      <c r="J33" s="16">
        <v>30</v>
      </c>
      <c r="K33" s="11">
        <v>0</v>
      </c>
      <c r="L33" s="20">
        <f t="shared" si="3"/>
        <v>0</v>
      </c>
      <c r="M33" s="321"/>
    </row>
    <row r="34" spans="1:13" x14ac:dyDescent="0.2">
      <c r="A34" s="16">
        <v>31</v>
      </c>
      <c r="B34" s="11">
        <v>0</v>
      </c>
      <c r="C34" s="20">
        <f t="shared" si="0"/>
        <v>0</v>
      </c>
      <c r="D34" s="16">
        <v>31</v>
      </c>
      <c r="E34" s="11">
        <v>0</v>
      </c>
      <c r="F34" s="20">
        <f t="shared" si="1"/>
        <v>0</v>
      </c>
      <c r="G34" s="16">
        <v>31</v>
      </c>
      <c r="H34" s="11">
        <v>0</v>
      </c>
      <c r="I34" s="20">
        <f t="shared" si="2"/>
        <v>0</v>
      </c>
      <c r="J34" s="16">
        <v>31</v>
      </c>
      <c r="K34" s="11">
        <v>0</v>
      </c>
      <c r="L34" s="20">
        <f t="shared" si="3"/>
        <v>0</v>
      </c>
      <c r="M34" s="321"/>
    </row>
    <row r="35" spans="1:13" x14ac:dyDescent="0.2">
      <c r="A35" s="16">
        <v>32</v>
      </c>
      <c r="B35" s="11">
        <v>0</v>
      </c>
      <c r="C35" s="20">
        <f t="shared" si="0"/>
        <v>0</v>
      </c>
      <c r="D35" s="16">
        <v>32</v>
      </c>
      <c r="E35" s="11">
        <v>0</v>
      </c>
      <c r="F35" s="20">
        <f t="shared" si="1"/>
        <v>0</v>
      </c>
      <c r="G35" s="16">
        <v>32</v>
      </c>
      <c r="H35" s="11">
        <v>0</v>
      </c>
      <c r="I35" s="20">
        <f t="shared" si="2"/>
        <v>0</v>
      </c>
      <c r="J35" s="16">
        <v>32</v>
      </c>
      <c r="K35" s="11">
        <v>0</v>
      </c>
      <c r="L35" s="20">
        <f t="shared" si="3"/>
        <v>0</v>
      </c>
      <c r="M35" s="321"/>
    </row>
    <row r="36" spans="1:13" x14ac:dyDescent="0.2">
      <c r="A36" s="16">
        <v>33</v>
      </c>
      <c r="B36" s="11">
        <v>0</v>
      </c>
      <c r="C36" s="20">
        <f t="shared" si="0"/>
        <v>0</v>
      </c>
      <c r="D36" s="16">
        <v>33</v>
      </c>
      <c r="E36" s="11">
        <v>0</v>
      </c>
      <c r="F36" s="20">
        <f t="shared" si="1"/>
        <v>0</v>
      </c>
      <c r="G36" s="16">
        <v>33</v>
      </c>
      <c r="H36" s="11">
        <v>0</v>
      </c>
      <c r="I36" s="20">
        <f t="shared" si="2"/>
        <v>0</v>
      </c>
      <c r="J36" s="16">
        <v>33</v>
      </c>
      <c r="K36" s="11">
        <v>0</v>
      </c>
      <c r="L36" s="20">
        <f t="shared" si="3"/>
        <v>0</v>
      </c>
      <c r="M36" s="321"/>
    </row>
    <row r="37" spans="1:13" x14ac:dyDescent="0.2">
      <c r="A37" s="16">
        <v>34</v>
      </c>
      <c r="B37" s="11">
        <v>0</v>
      </c>
      <c r="C37" s="20">
        <f t="shared" si="0"/>
        <v>0</v>
      </c>
      <c r="D37" s="16">
        <v>34</v>
      </c>
      <c r="E37" s="11">
        <v>0</v>
      </c>
      <c r="F37" s="20">
        <f t="shared" si="1"/>
        <v>0</v>
      </c>
      <c r="G37" s="16">
        <v>34</v>
      </c>
      <c r="H37" s="11">
        <v>0</v>
      </c>
      <c r="I37" s="20">
        <f t="shared" si="2"/>
        <v>0</v>
      </c>
      <c r="J37" s="16">
        <v>34</v>
      </c>
      <c r="K37" s="11">
        <v>0</v>
      </c>
      <c r="L37" s="20">
        <f t="shared" si="3"/>
        <v>0</v>
      </c>
      <c r="M37" s="321"/>
    </row>
    <row r="38" spans="1:13" x14ac:dyDescent="0.2">
      <c r="A38" s="16">
        <v>35</v>
      </c>
      <c r="B38" s="11">
        <v>0</v>
      </c>
      <c r="C38" s="20">
        <f t="shared" si="0"/>
        <v>0</v>
      </c>
      <c r="D38" s="16">
        <v>35</v>
      </c>
      <c r="E38" s="11">
        <v>0</v>
      </c>
      <c r="F38" s="20">
        <f t="shared" si="1"/>
        <v>0</v>
      </c>
      <c r="G38" s="16">
        <v>35</v>
      </c>
      <c r="H38" s="11">
        <v>0</v>
      </c>
      <c r="I38" s="20">
        <f t="shared" si="2"/>
        <v>0</v>
      </c>
      <c r="J38" s="16">
        <v>35</v>
      </c>
      <c r="K38" s="11">
        <v>0</v>
      </c>
      <c r="L38" s="20">
        <f t="shared" si="3"/>
        <v>0</v>
      </c>
      <c r="M38" s="321"/>
    </row>
    <row r="39" spans="1:13" x14ac:dyDescent="0.2">
      <c r="A39" s="16">
        <v>36</v>
      </c>
      <c r="B39" s="11">
        <v>0</v>
      </c>
      <c r="C39" s="20">
        <f t="shared" si="0"/>
        <v>0</v>
      </c>
      <c r="D39" s="16">
        <v>36</v>
      </c>
      <c r="E39" s="11">
        <v>0</v>
      </c>
      <c r="F39" s="20">
        <f t="shared" si="1"/>
        <v>0</v>
      </c>
      <c r="G39" s="16">
        <v>36</v>
      </c>
      <c r="H39" s="11">
        <v>0</v>
      </c>
      <c r="I39" s="20">
        <f t="shared" si="2"/>
        <v>0</v>
      </c>
      <c r="J39" s="16">
        <v>36</v>
      </c>
      <c r="K39" s="11">
        <v>0</v>
      </c>
      <c r="L39" s="20">
        <f t="shared" si="3"/>
        <v>0</v>
      </c>
      <c r="M39" s="321"/>
    </row>
    <row r="40" spans="1:13" x14ac:dyDescent="0.2">
      <c r="A40" s="16">
        <v>37</v>
      </c>
      <c r="B40" s="11">
        <v>0</v>
      </c>
      <c r="C40" s="20">
        <f t="shared" si="0"/>
        <v>0</v>
      </c>
      <c r="D40" s="16">
        <v>37</v>
      </c>
      <c r="E40" s="11">
        <v>0</v>
      </c>
      <c r="F40" s="20">
        <f t="shared" si="1"/>
        <v>0</v>
      </c>
      <c r="G40" s="16">
        <v>37</v>
      </c>
      <c r="H40" s="11">
        <v>0</v>
      </c>
      <c r="I40" s="20">
        <f t="shared" si="2"/>
        <v>0</v>
      </c>
      <c r="J40" s="16">
        <v>37</v>
      </c>
      <c r="K40" s="11">
        <v>0</v>
      </c>
      <c r="L40" s="20">
        <f t="shared" si="3"/>
        <v>0</v>
      </c>
      <c r="M40" s="321"/>
    </row>
    <row r="41" spans="1:13" x14ac:dyDescent="0.2">
      <c r="A41" s="16">
        <v>38</v>
      </c>
      <c r="B41" s="11">
        <v>0</v>
      </c>
      <c r="C41" s="20">
        <f t="shared" si="0"/>
        <v>0</v>
      </c>
      <c r="D41" s="16">
        <v>38</v>
      </c>
      <c r="E41" s="11">
        <v>0</v>
      </c>
      <c r="F41" s="20">
        <f t="shared" si="1"/>
        <v>0</v>
      </c>
      <c r="G41" s="16">
        <v>38</v>
      </c>
      <c r="H41" s="11">
        <v>0</v>
      </c>
      <c r="I41" s="20">
        <f t="shared" si="2"/>
        <v>0</v>
      </c>
      <c r="J41" s="16">
        <v>38</v>
      </c>
      <c r="K41" s="11">
        <v>0</v>
      </c>
      <c r="L41" s="20">
        <f t="shared" si="3"/>
        <v>0</v>
      </c>
      <c r="M41" s="321"/>
    </row>
    <row r="42" spans="1:13" x14ac:dyDescent="0.2">
      <c r="A42" s="16">
        <v>39</v>
      </c>
      <c r="B42" s="11">
        <v>0</v>
      </c>
      <c r="C42" s="20">
        <f t="shared" si="0"/>
        <v>0</v>
      </c>
      <c r="D42" s="16">
        <v>39</v>
      </c>
      <c r="E42" s="11">
        <v>0</v>
      </c>
      <c r="F42" s="20">
        <f t="shared" si="1"/>
        <v>0</v>
      </c>
      <c r="G42" s="16">
        <v>39</v>
      </c>
      <c r="H42" s="11">
        <v>0</v>
      </c>
      <c r="I42" s="20">
        <f t="shared" si="2"/>
        <v>0</v>
      </c>
      <c r="J42" s="16">
        <v>39</v>
      </c>
      <c r="K42" s="11">
        <v>0</v>
      </c>
      <c r="L42" s="20">
        <f t="shared" si="3"/>
        <v>0</v>
      </c>
      <c r="M42" s="321"/>
    </row>
    <row r="43" spans="1:13" ht="13.5" thickBot="1" x14ac:dyDescent="0.25">
      <c r="A43" s="17">
        <v>40</v>
      </c>
      <c r="B43" s="18">
        <v>0</v>
      </c>
      <c r="C43" s="21">
        <f t="shared" si="0"/>
        <v>0</v>
      </c>
      <c r="D43" s="17">
        <v>40</v>
      </c>
      <c r="E43" s="18">
        <v>0</v>
      </c>
      <c r="F43" s="21">
        <f t="shared" si="1"/>
        <v>0</v>
      </c>
      <c r="G43" s="17">
        <v>40</v>
      </c>
      <c r="H43" s="18">
        <v>0</v>
      </c>
      <c r="I43" s="21">
        <f t="shared" si="2"/>
        <v>0</v>
      </c>
      <c r="J43" s="17">
        <v>40</v>
      </c>
      <c r="K43" s="18">
        <v>0</v>
      </c>
      <c r="L43" s="21">
        <f t="shared" si="3"/>
        <v>0</v>
      </c>
      <c r="M43" s="321"/>
    </row>
    <row r="44" spans="1:13" x14ac:dyDescent="0.2">
      <c r="M44" s="321"/>
    </row>
    <row r="45" spans="1:13" x14ac:dyDescent="0.2">
      <c r="A45" s="31"/>
      <c r="B45" s="31"/>
      <c r="M45" s="1"/>
    </row>
    <row r="46" spans="1:13" x14ac:dyDescent="0.2">
      <c r="A46" s="94"/>
      <c r="B46" s="94"/>
      <c r="M46" s="1"/>
    </row>
    <row r="47" spans="1:13" x14ac:dyDescent="0.2">
      <c r="A47" s="94"/>
      <c r="B47" s="94"/>
      <c r="M47" s="1"/>
    </row>
    <row r="48" spans="1:13" x14ac:dyDescent="0.2">
      <c r="A48" s="94"/>
      <c r="M48" s="1"/>
    </row>
    <row r="49" spans="1:1" x14ac:dyDescent="0.2">
      <c r="A49" s="94"/>
    </row>
  </sheetData>
  <mergeCells count="5">
    <mergeCell ref="A2:C2"/>
    <mergeCell ref="D2:F2"/>
    <mergeCell ref="G2:I2"/>
    <mergeCell ref="J2:L2"/>
    <mergeCell ref="M2:M3"/>
  </mergeCells>
  <pageMargins left="0.78740157499999996" right="0.78740157499999996" top="0.984251969" bottom="0.984251969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Mode d'emploi</vt:lpstr>
      <vt:lpstr>Ordre de passage</vt:lpstr>
      <vt:lpstr>10 ans et -</vt:lpstr>
      <vt:lpstr>11-12 ans</vt:lpstr>
      <vt:lpstr>13-14-15 ans</vt:lpstr>
      <vt:lpstr>Résultats finaux</vt:lpstr>
      <vt:lpstr>Présentation</vt:lpstr>
      <vt:lpstr>Cumulatif</vt:lpstr>
      <vt:lpstr>Valeurs</vt:lpstr>
      <vt:lpstr>Club</vt:lpstr>
      <vt:lpstr>Ensemble</vt:lpstr>
      <vt:lpstr>Priorité</vt:lpstr>
      <vt:lpstr>'10 ans et -'!Zone_d_impression</vt:lpstr>
      <vt:lpstr>'11-12 ans'!Zone_d_impression</vt:lpstr>
      <vt:lpstr>'13-14-15 ans'!Zone_d_impression</vt:lpstr>
      <vt:lpstr>'Ordre de passage'!Zone_d_impression</vt:lpstr>
      <vt:lpstr>'Résultats finaux'!Zone_d_impression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compilation 200101</dc:title>
  <dc:creator>Philippe Beaudry</dc:creator>
  <cp:lastModifiedBy>Laurianne Breault</cp:lastModifiedBy>
  <cp:lastPrinted>2017-12-20T19:33:54Z</cp:lastPrinted>
  <dcterms:created xsi:type="dcterms:W3CDTF">1997-12-27T00:40:58Z</dcterms:created>
  <dcterms:modified xsi:type="dcterms:W3CDTF">2017-12-20T19:35:39Z</dcterms:modified>
</cp:coreProperties>
</file>